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20" activeTab="0"/>
  </bookViews>
  <sheets>
    <sheet name="報告書" sheetId="1" r:id="rId1"/>
    <sheet name="エアコン" sheetId="2" r:id="rId2"/>
    <sheet name="その他負荷" sheetId="3" r:id="rId3"/>
    <sheet name="省エネ効果" sheetId="4" r:id="rId4"/>
  </sheets>
  <definedNames>
    <definedName name="_xlnm.Print_Area" localSheetId="1">'エアコン'!$A$1:$Q$39</definedName>
    <definedName name="_xlnm.Print_Area" localSheetId="2">'その他負荷'!$A$1:$O$39</definedName>
    <definedName name="_xlnm.Print_Area" localSheetId="3">'省エネ効果'!$A$1:$Q$39</definedName>
    <definedName name="_xlnm.Print_Area" localSheetId="0">'報告書'!$A$1:$Q$49</definedName>
  </definedNames>
  <calcPr fullCalcOnLoad="1"/>
</workbook>
</file>

<file path=xl/sharedStrings.xml><?xml version="1.0" encoding="utf-8"?>
<sst xmlns="http://schemas.openxmlformats.org/spreadsheetml/2006/main" count="218" uniqueCount="146">
  <si>
    <t>No.0001</t>
  </si>
  <si>
    <t>・合　計</t>
  </si>
  <si>
    <t>・過去１年間最大デマンド</t>
  </si>
  <si>
    <t>・過去１年間最小デマンド</t>
  </si>
  <si>
    <t>・過去１年間デマンド差</t>
  </si>
  <si>
    <t>削減デマンド</t>
  </si>
  <si>
    <t>×</t>
  </si>
  <si>
    <t>基本料単価（円/ｋＷ）</t>
  </si>
  <si>
    <t>力率割引</t>
  </si>
  <si>
    <t>年間削減金額</t>
  </si>
  <si>
    <t>■貴事業所のデマンド制御対象設備</t>
  </si>
  <si>
    <t>ＡＳ</t>
  </si>
  <si>
    <t>No</t>
  </si>
  <si>
    <t>棟</t>
  </si>
  <si>
    <t>機器名</t>
  </si>
  <si>
    <t>出力表示</t>
  </si>
  <si>
    <t>ｋＷ</t>
  </si>
  <si>
    <t>個別</t>
  </si>
  <si>
    <t>合　　　　　　　計</t>
  </si>
  <si>
    <t>制御対象機器合計</t>
  </si>
  <si>
    <t>メーカー</t>
  </si>
  <si>
    <t>型　式</t>
  </si>
  <si>
    <t>入力電力</t>
  </si>
  <si>
    <t>制御方法</t>
  </si>
  <si>
    <t>最大抑制可能電力</t>
  </si>
  <si>
    <t>抑制制御対象エアコン台数</t>
  </si>
  <si>
    <t>《記入方法の説明》</t>
  </si>
  <si>
    <t>抑制制御対象機器台数</t>
  </si>
  <si>
    <t>場所</t>
  </si>
  <si>
    <t>・空調機器</t>
  </si>
  <si>
    <t>・その他機器</t>
  </si>
  <si>
    <t>■目標デマンド電力の検討</t>
  </si>
  <si>
    <t>）</t>
  </si>
  <si>
    <t>％</t>
  </si>
  <si>
    <t>■年間デマンド電力差</t>
  </si>
  <si>
    <t>■デマンド・コントロール導入のメリット試算　　（契約種別　</t>
  </si>
  <si>
    <t>１．出力表示欄は、エアコン室外機銘板の圧縮機表示容量を記入します。</t>
  </si>
  <si>
    <t>２．制御方法欄インバータ駆動エアコンは、電磁開閉器の場合「ＭＳ」、インバータ駆動の場合は「ＩＮＶ」と記入します。</t>
  </si>
  <si>
    <t>３．抑制判定欄は、計算には影響しないが、工事の際の設定を表示します。</t>
  </si>
  <si>
    <t>・デマンド制御実績によるデマンド抑制率</t>
  </si>
  <si>
    <t>・負荷設備調査と使用電力実績による抑制可能電力で</t>
  </si>
  <si>
    <t>12月　≒</t>
  </si>
  <si>
    <t>(％)</t>
  </si>
  <si>
    <t>快適性を損なわずに確実にデマンドを削減する「時分割デマンド制御方式」の特許技術を採用しています。</t>
  </si>
  <si>
    <t>以下、貴施設の電力データと負荷設備調査に基づき実施した診断結果をご報告致します。</t>
  </si>
  <si>
    <t>なお、デマンド・コントロールに使用するコントローラは、エアコンを３分以上連続停止させないため、</t>
  </si>
  <si>
    <t>ブロック</t>
  </si>
  <si>
    <t>方式</t>
  </si>
  <si>
    <t>制御設定</t>
  </si>
  <si>
    <t>制御設定</t>
  </si>
  <si>
    <t>群</t>
  </si>
  <si>
    <t>方式</t>
  </si>
  <si>
    <t>抑制電力</t>
  </si>
  <si>
    <t>今回提案させて頂きますデマンド・コントロールは、上手に電気を使ってムダな電気料金を削減することを</t>
  </si>
  <si>
    <t>目的としますが、発電所の増設が困難な日本では、この負荷平準化対策は省エネと共に重要な対策です。</t>
  </si>
  <si>
    <t>本館</t>
  </si>
  <si>
    <t>　小さい数値をデマンド抑制目標として採用します。</t>
  </si>
  <si>
    <t>・類似施設における平均的なデマンド削減率</t>
  </si>
  <si>
    <t>階</t>
  </si>
  <si>
    <t>融雪ポンプ</t>
  </si>
  <si>
    <t>本館</t>
  </si>
  <si>
    <t>ポンプ室</t>
  </si>
  <si>
    <t>EBARA</t>
  </si>
  <si>
    <t xml:space="preserve">制御割合 </t>
  </si>
  <si>
    <t xml:space="preserve">負荷率 </t>
  </si>
  <si>
    <t>稼働時間</t>
  </si>
  <si>
    <t>年間稼働日</t>
  </si>
  <si>
    <t>制御対象機器台数</t>
  </si>
  <si>
    <t>予測年間低減電力量</t>
  </si>
  <si>
    <t>×</t>
  </si>
  <si>
    <t>年間削減電力量</t>
  </si>
  <si>
    <t>kWh</t>
  </si>
  <si>
    <t>円/kWh</t>
  </si>
  <si>
    <t>≒</t>
  </si>
  <si>
    <t>平均電力量単価</t>
  </si>
  <si>
    <t>また、ファン、ポンプのインバータ駆動化は、デマンド削減効果と省エネルギー効果が大きいです。</t>
  </si>
  <si>
    <t>自動デマンド・コントロール導入診断結果報告書</t>
  </si>
  <si>
    <t>〃</t>
  </si>
  <si>
    <t>抑制率</t>
  </si>
  <si>
    <t>記号</t>
  </si>
  <si>
    <t>記号</t>
  </si>
  <si>
    <t>制御電力</t>
  </si>
  <si>
    <t>節減電力</t>
  </si>
  <si>
    <t>消費電力</t>
  </si>
  <si>
    <t>定格表示</t>
  </si>
  <si>
    <t>変速</t>
  </si>
  <si>
    <t>定速</t>
  </si>
  <si>
    <t>〃</t>
  </si>
  <si>
    <t>〃</t>
  </si>
  <si>
    <t>〃</t>
  </si>
  <si>
    <t>負荷率</t>
  </si>
  <si>
    <t>(ピーク時)</t>
  </si>
  <si>
    <t>抑制率</t>
  </si>
  <si>
    <t>（平均）</t>
  </si>
  <si>
    <t>年間節減電力量</t>
  </si>
  <si>
    <t>定格電力</t>
  </si>
  <si>
    <t>１．定格電力欄は、コンプレッサの銘板の表示容量を記入します。　消費電力の表示がない場合は、定格電力✕125％の入力換算値とします。</t>
  </si>
  <si>
    <t>１．定格表示欄は、エアコン室外機銘板の圧縮機表示容量を記入します。消費電力の表示がない場合は、定格容量×１２５％の入力換算値を記入します。</t>
  </si>
  <si>
    <t>２．制御方法欄インバータ駆動エアコンは、定速機の場合は「定速」、インバータ機の場合は「変速」と記入します。</t>
  </si>
  <si>
    <t>３．抑制率は、概ね２０～３０％の想定値を記入します。</t>
  </si>
  <si>
    <t>想定抑制可能電力</t>
  </si>
  <si>
    <t>２．負荷率は、年間稼動日の想定平均値を記入します。</t>
  </si>
  <si>
    <t>３．抑制率は、実績に基づく想定値を記入しますが、概ね２０～３０％の範囲です。</t>
  </si>
  <si>
    <t>チラー</t>
  </si>
  <si>
    <t>チラー</t>
  </si>
  <si>
    <t>機械室</t>
  </si>
  <si>
    <t>冷温水ポンプ</t>
  </si>
  <si>
    <t>冷却水ポンプ</t>
  </si>
  <si>
    <t>料亭エアコン</t>
  </si>
  <si>
    <t>事務室エアコン</t>
  </si>
  <si>
    <t>AP-5</t>
  </si>
  <si>
    <t>AP-5</t>
  </si>
  <si>
    <t>WP-2</t>
  </si>
  <si>
    <t>WP-2</t>
  </si>
  <si>
    <t>PAC-4</t>
  </si>
  <si>
    <t>PAC-6</t>
  </si>
  <si>
    <t>PAC-8</t>
  </si>
  <si>
    <t>PAC-8</t>
  </si>
  <si>
    <t>ロビーエアコン</t>
  </si>
  <si>
    <t>PAC-1</t>
  </si>
  <si>
    <t>PAC-1</t>
  </si>
  <si>
    <t>PAC-2</t>
  </si>
  <si>
    <t>PAC-2</t>
  </si>
  <si>
    <t>大宴会場エアコン</t>
  </si>
  <si>
    <t>PAC-3</t>
  </si>
  <si>
    <t>PAC-3</t>
  </si>
  <si>
    <t>洋宴会エアコン</t>
  </si>
  <si>
    <t>PAC-4</t>
  </si>
  <si>
    <t>PAC-5</t>
  </si>
  <si>
    <t>PAC-5</t>
  </si>
  <si>
    <t>ロビーエアコン</t>
  </si>
  <si>
    <t>PAC-6</t>
  </si>
  <si>
    <t>PAC-7</t>
  </si>
  <si>
    <t>PAC-7</t>
  </si>
  <si>
    <t>〃</t>
  </si>
  <si>
    <t>熱源ポンプ</t>
  </si>
  <si>
    <t>AP-1</t>
  </si>
  <si>
    <t>AP-1</t>
  </si>
  <si>
    <t>■エアコン・ポンプの節電制御による消費電力量削減メリット試算</t>
  </si>
  <si>
    <t>機械室</t>
  </si>
  <si>
    <t>〃</t>
  </si>
  <si>
    <t>サロンエアコン</t>
  </si>
  <si>
    <t>サロンエアコン</t>
  </si>
  <si>
    <t>　様</t>
  </si>
  <si>
    <t>○○電気管理事務所</t>
  </si>
  <si>
    <t>電気管理技術者　○○　○○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</si>
</sst>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#,##0.0_ "/>
    <numFmt numFmtId="179" formatCode="0\ &quot;台&quot;"/>
    <numFmt numFmtId="180" formatCode="0\ &quot;ｋＷ&quot;"/>
    <numFmt numFmtId="181" formatCode="0,000\ &quot;円／年&quot;"/>
    <numFmt numFmtId="182" formatCode="0,000\ &quot;円&quot;"/>
    <numFmt numFmtId="183" formatCode="0.00_ "/>
    <numFmt numFmtId="184" formatCode="&quot;合計 &quot;0.0&quot;kW&quot;\ "/>
    <numFmt numFmtId="185" formatCode="0.00_);[Red]\(0.00\)"/>
    <numFmt numFmtId="186" formatCode="0.00_ ;[Red]\-0.00\ "/>
    <numFmt numFmtId="187" formatCode="&quot;最大抑制電力 &quot;0.0&quot;kW&quot;\ "/>
    <numFmt numFmtId="188" formatCode="&quot;最大抑制可能電力 &quot;0.0&quot;kW&quot;\ "/>
    <numFmt numFmtId="189" formatCode="0.00\ &quot;ｋＷ&quot;"/>
    <numFmt numFmtId="190" formatCode="0.00\ &quot; ｋＷ&quot;"/>
    <numFmt numFmtId="191" formatCode="0,000.00\ &quot;円&quot;"/>
    <numFmt numFmtId="192" formatCode="0,000\ &quot;円/年&quot;"/>
    <numFmt numFmtId="193" formatCode="0\ &quot;ｋW&quot;"/>
    <numFmt numFmtId="194" formatCode="0.0\ &quot;ｋＷ&quot;"/>
    <numFmt numFmtId="195" formatCode="0_);[Red]\(0\)"/>
    <numFmt numFmtId="196" formatCode="#,##0_);[Red]\(#,##0\)"/>
    <numFmt numFmtId="197" formatCode="0\ &quot;kWh&quot;"/>
    <numFmt numFmtId="198" formatCode="0,000\ &quot;kWh&quot;"/>
    <numFmt numFmtId="199" formatCode="#,##0_ ;[Red]\-#,##0\ "/>
  </numFmts>
  <fonts count="70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56"/>
      <name val="ＭＳ Ｐゴシック"/>
      <family val="3"/>
    </font>
    <font>
      <sz val="10"/>
      <color indexed="56"/>
      <name val="ＭＳ Ｐゴシック"/>
      <family val="3"/>
    </font>
    <font>
      <sz val="11"/>
      <color indexed="5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56"/>
      <name val="ＭＳ 明朝"/>
      <family val="1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Calibri"/>
      <family val="3"/>
    </font>
    <font>
      <sz val="9"/>
      <color theme="3"/>
      <name val="Calibri"/>
      <family val="3"/>
    </font>
    <font>
      <sz val="10"/>
      <color theme="3"/>
      <name val="Calibri"/>
      <family val="3"/>
    </font>
    <font>
      <sz val="11"/>
      <color theme="3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9"/>
      <color theme="3"/>
      <name val="ＭＳ 明朝"/>
      <family val="1"/>
    </font>
    <font>
      <sz val="12"/>
      <color theme="1"/>
      <name val="ＭＳ 明朝"/>
      <family val="1"/>
    </font>
    <font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thin">
        <color indexed="48"/>
      </left>
      <right style="thin">
        <color indexed="48"/>
      </right>
      <top>
        <color indexed="63"/>
      </top>
      <bottom style="medium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/>
      <right/>
      <top style="dashed">
        <color theme="3"/>
      </top>
      <bottom/>
    </border>
    <border>
      <left/>
      <right/>
      <top/>
      <bottom style="dashed">
        <color theme="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 style="medium">
        <color theme="4" tint="-0.24993999302387238"/>
      </bottom>
    </border>
    <border>
      <left/>
      <right style="dashed">
        <color theme="3"/>
      </right>
      <top style="dashed">
        <color theme="3"/>
      </top>
      <bottom/>
    </border>
    <border>
      <left style="dashed">
        <color theme="3"/>
      </left>
      <right/>
      <top/>
      <bottom style="dashed">
        <color theme="3"/>
      </bottom>
    </border>
    <border>
      <left/>
      <right style="dashed">
        <color theme="3"/>
      </right>
      <top/>
      <bottom style="dashed">
        <color theme="3"/>
      </bottom>
    </border>
    <border>
      <left style="dashed">
        <color theme="3"/>
      </left>
      <right/>
      <top style="dashed">
        <color theme="3"/>
      </top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 style="dashed">
        <color theme="3"/>
      </right>
      <top/>
      <bottom/>
    </border>
    <border>
      <left style="dashed">
        <color theme="3"/>
      </left>
      <right/>
      <top/>
      <bottom/>
    </border>
    <border>
      <left style="dashed">
        <color theme="3"/>
      </left>
      <right/>
      <top style="dashed">
        <color theme="3"/>
      </top>
      <bottom style="hair"/>
    </border>
    <border>
      <left/>
      <right/>
      <top style="dashed">
        <color theme="3"/>
      </top>
      <bottom style="hair"/>
    </border>
    <border>
      <left/>
      <right style="dashed">
        <color theme="3"/>
      </right>
      <top style="dashed">
        <color theme="3"/>
      </top>
      <bottom style="hair"/>
    </border>
    <border>
      <left style="dashed">
        <color theme="3"/>
      </left>
      <right/>
      <top style="hair"/>
      <bottom style="dashed">
        <color theme="3"/>
      </bottom>
    </border>
    <border>
      <left/>
      <right/>
      <top style="hair"/>
      <bottom style="dashed">
        <color theme="3"/>
      </bottom>
    </border>
    <border>
      <left/>
      <right style="dashed">
        <color theme="3"/>
      </right>
      <top style="hair"/>
      <bottom style="dashed">
        <color theme="3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48"/>
      </bottom>
    </border>
    <border>
      <left style="thin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 style="thin">
        <color theme="4" tint="-0.24993999302387238"/>
      </top>
      <bottom>
        <color indexed="63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277">
    <xf numFmtId="0" fontId="0" fillId="0" borderId="0" xfId="0" applyFont="1" applyAlignment="1">
      <alignment vertical="center"/>
    </xf>
    <xf numFmtId="0" fontId="7" fillId="0" borderId="10" xfId="60" applyFont="1" applyFill="1" applyBorder="1" applyAlignment="1" applyProtection="1">
      <alignment horizontal="center" vertical="center" shrinkToFit="1"/>
      <protection locked="0"/>
    </xf>
    <xf numFmtId="0" fontId="7" fillId="0" borderId="11" xfId="60" applyFont="1" applyFill="1" applyBorder="1" applyAlignment="1" applyProtection="1">
      <alignment horizontal="center" vertical="center" shrinkToFit="1"/>
      <protection locked="0"/>
    </xf>
    <xf numFmtId="0" fontId="7" fillId="0" borderId="12" xfId="60" applyFont="1" applyFill="1" applyBorder="1" applyAlignment="1" applyProtection="1">
      <alignment horizontal="center" vertical="center" shrinkToFit="1"/>
      <protection locked="0"/>
    </xf>
    <xf numFmtId="0" fontId="7" fillId="0" borderId="13" xfId="60" applyFont="1" applyFill="1" applyBorder="1" applyAlignment="1" applyProtection="1">
      <alignment horizontal="center" vertical="center" shrinkToFit="1"/>
      <protection locked="0"/>
    </xf>
    <xf numFmtId="0" fontId="7" fillId="0" borderId="14" xfId="6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vertical="center"/>
      <protection/>
    </xf>
    <xf numFmtId="177" fontId="7" fillId="0" borderId="10" xfId="60" applyNumberFormat="1" applyFont="1" applyFill="1" applyBorder="1" applyAlignment="1" applyProtection="1">
      <alignment horizontal="center" vertical="center" shrinkToFit="1"/>
      <protection locked="0"/>
    </xf>
    <xf numFmtId="177" fontId="7" fillId="0" borderId="11" xfId="60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60" applyNumberFormat="1" applyFont="1" applyFill="1" applyBorder="1" applyAlignment="1" applyProtection="1">
      <alignment horizontal="center" vertical="center" shrinkToFit="1"/>
      <protection locked="0"/>
    </xf>
    <xf numFmtId="177" fontId="7" fillId="0" borderId="13" xfId="60" applyNumberFormat="1" applyFont="1" applyFill="1" applyBorder="1" applyAlignment="1" applyProtection="1">
      <alignment horizontal="center" vertical="center" shrinkToFit="1"/>
      <protection locked="0"/>
    </xf>
    <xf numFmtId="177" fontId="7" fillId="0" borderId="14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vertical="center"/>
      <protection/>
    </xf>
    <xf numFmtId="0" fontId="3" fillId="0" borderId="0" xfId="60" applyFill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7" fillId="0" borderId="15" xfId="60" applyFont="1" applyFill="1" applyBorder="1" applyAlignment="1" applyProtection="1">
      <alignment horizontal="center" vertical="center"/>
      <protection/>
    </xf>
    <xf numFmtId="183" fontId="7" fillId="34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6" xfId="60" applyFont="1" applyFill="1" applyBorder="1" applyAlignment="1" applyProtection="1">
      <alignment horizontal="center" vertical="center"/>
      <protection/>
    </xf>
    <xf numFmtId="183" fontId="7" fillId="34" borderId="12" xfId="60" applyNumberFormat="1" applyFont="1" applyFill="1" applyBorder="1" applyAlignment="1" applyProtection="1">
      <alignment horizontal="center" vertical="center" shrinkToFit="1"/>
      <protection/>
    </xf>
    <xf numFmtId="185" fontId="7" fillId="34" borderId="12" xfId="60" applyNumberFormat="1" applyFont="1" applyFill="1" applyBorder="1" applyAlignment="1" applyProtection="1">
      <alignment horizontal="center" vertical="center"/>
      <protection/>
    </xf>
    <xf numFmtId="0" fontId="7" fillId="0" borderId="17" xfId="60" applyFont="1" applyFill="1" applyBorder="1" applyAlignment="1" applyProtection="1">
      <alignment horizontal="center" vertical="center"/>
      <protection/>
    </xf>
    <xf numFmtId="0" fontId="7" fillId="0" borderId="18" xfId="60" applyFont="1" applyFill="1" applyBorder="1" applyAlignment="1" applyProtection="1">
      <alignment horizontal="center" vertical="center"/>
      <protection/>
    </xf>
    <xf numFmtId="0" fontId="7" fillId="0" borderId="19" xfId="60" applyFont="1" applyFill="1" applyBorder="1" applyAlignment="1" applyProtection="1">
      <alignment horizontal="center" vertical="center"/>
      <protection/>
    </xf>
    <xf numFmtId="183" fontId="7" fillId="34" borderId="14" xfId="60" applyNumberFormat="1" applyFont="1" applyFill="1" applyBorder="1" applyAlignment="1" applyProtection="1">
      <alignment horizontal="center" vertical="center" shrinkToFit="1"/>
      <protection/>
    </xf>
    <xf numFmtId="185" fontId="7" fillId="34" borderId="14" xfId="60" applyNumberFormat="1" applyFont="1" applyFill="1" applyBorder="1" applyAlignment="1" applyProtection="1">
      <alignment horizontal="center" vertical="center"/>
      <protection/>
    </xf>
    <xf numFmtId="0" fontId="7" fillId="0" borderId="20" xfId="60" applyFont="1" applyFill="1" applyBorder="1" applyAlignment="1" applyProtection="1">
      <alignment horizontal="center" vertical="center" shrinkToFit="1"/>
      <protection/>
    </xf>
    <xf numFmtId="183" fontId="7" fillId="0" borderId="21" xfId="60" applyNumberFormat="1" applyFont="1" applyFill="1" applyBorder="1" applyAlignment="1" applyProtection="1">
      <alignment horizontal="center" vertical="center" shrinkToFit="1"/>
      <protection/>
    </xf>
    <xf numFmtId="0" fontId="7" fillId="0" borderId="22" xfId="60" applyFont="1" applyFill="1" applyBorder="1" applyAlignment="1" applyProtection="1">
      <alignment horizontal="center" vertical="center" shrinkToFit="1"/>
      <protection/>
    </xf>
    <xf numFmtId="185" fontId="7" fillId="0" borderId="21" xfId="60" applyNumberFormat="1" applyFont="1" applyFill="1" applyBorder="1" applyAlignment="1" applyProtection="1">
      <alignment horizontal="center" vertical="center"/>
      <protection/>
    </xf>
    <xf numFmtId="179" fontId="7" fillId="0" borderId="21" xfId="60" applyNumberFormat="1" applyFont="1" applyFill="1" applyBorder="1" applyAlignment="1" applyProtection="1">
      <alignment horizontal="center" vertical="center" shrinkToFit="1"/>
      <protection/>
    </xf>
    <xf numFmtId="0" fontId="55" fillId="0" borderId="23" xfId="60" applyFont="1" applyFill="1" applyBorder="1" applyAlignment="1" applyProtection="1">
      <alignment horizontal="right" vertical="center" indent="3"/>
      <protection/>
    </xf>
    <xf numFmtId="0" fontId="0" fillId="0" borderId="23" xfId="0" applyFill="1" applyBorder="1" applyAlignment="1" applyProtection="1">
      <alignment horizontal="right" vertical="center" indent="3"/>
      <protection/>
    </xf>
    <xf numFmtId="0" fontId="55" fillId="0" borderId="24" xfId="60" applyNumberFormat="1" applyFont="1" applyFill="1" applyBorder="1" applyAlignment="1" applyProtection="1">
      <alignment horizontal="center" vertical="center"/>
      <protection/>
    </xf>
    <xf numFmtId="177" fontId="4" fillId="0" borderId="0" xfId="60" applyNumberFormat="1" applyFont="1" applyFill="1" applyAlignment="1" applyProtection="1">
      <alignment horizontal="center" vertical="center"/>
      <protection/>
    </xf>
    <xf numFmtId="184" fontId="4" fillId="0" borderId="0" xfId="60" applyNumberFormat="1" applyFont="1" applyFill="1" applyBorder="1" applyAlignment="1" applyProtection="1">
      <alignment horizontal="center" vertical="center"/>
      <protection/>
    </xf>
    <xf numFmtId="0" fontId="4" fillId="33" borderId="0" xfId="60" applyFont="1" applyFill="1" applyBorder="1" applyAlignment="1" applyProtection="1">
      <alignment horizontal="center" vertical="center"/>
      <protection/>
    </xf>
    <xf numFmtId="0" fontId="5" fillId="33" borderId="0" xfId="60" applyFont="1" applyFill="1" applyBorder="1" applyAlignment="1" applyProtection="1">
      <alignment horizontal="center" vertical="center" shrinkToFit="1"/>
      <protection/>
    </xf>
    <xf numFmtId="185" fontId="5" fillId="33" borderId="0" xfId="60" applyNumberFormat="1" applyFont="1" applyFill="1" applyBorder="1" applyAlignment="1" applyProtection="1">
      <alignment horizontal="center" vertical="center" wrapText="1" shrinkToFit="1"/>
      <protection/>
    </xf>
    <xf numFmtId="0" fontId="4" fillId="33" borderId="0" xfId="60" applyFont="1" applyFill="1" applyBorder="1" applyAlignment="1" applyProtection="1">
      <alignment horizontal="center" vertical="center" shrinkToFit="1"/>
      <protection/>
    </xf>
    <xf numFmtId="183" fontId="4" fillId="33" borderId="0" xfId="60" applyNumberFormat="1" applyFont="1" applyFill="1" applyBorder="1" applyAlignment="1" applyProtection="1">
      <alignment horizontal="center" vertical="center" shrinkToFit="1"/>
      <protection/>
    </xf>
    <xf numFmtId="185" fontId="4" fillId="33" borderId="0" xfId="60" applyNumberFormat="1" applyFont="1" applyFill="1" applyBorder="1" applyAlignment="1" applyProtection="1">
      <alignment horizontal="center" vertical="center"/>
      <protection/>
    </xf>
    <xf numFmtId="0" fontId="3" fillId="33" borderId="0" xfId="60" applyFill="1" applyProtection="1">
      <alignment/>
      <protection/>
    </xf>
    <xf numFmtId="183" fontId="4" fillId="33" borderId="0" xfId="60" applyNumberFormat="1" applyFont="1" applyFill="1" applyAlignment="1" applyProtection="1">
      <alignment horizontal="center" vertical="center"/>
      <protection/>
    </xf>
    <xf numFmtId="185" fontId="7" fillId="0" borderId="25" xfId="60" applyNumberFormat="1" applyFont="1" applyFill="1" applyBorder="1" applyAlignment="1" applyProtection="1">
      <alignment horizontal="center" vertical="center"/>
      <protection locked="0"/>
    </xf>
    <xf numFmtId="185" fontId="7" fillId="0" borderId="26" xfId="60" applyNumberFormat="1" applyFont="1" applyFill="1" applyBorder="1" applyAlignment="1" applyProtection="1">
      <alignment horizontal="center" vertical="center"/>
      <protection locked="0"/>
    </xf>
    <xf numFmtId="185" fontId="7" fillId="0" borderId="27" xfId="60" applyNumberFormat="1" applyFont="1" applyFill="1" applyBorder="1" applyAlignment="1" applyProtection="1">
      <alignment horizontal="center" vertical="center"/>
      <protection locked="0"/>
    </xf>
    <xf numFmtId="185" fontId="7" fillId="0" borderId="28" xfId="60" applyNumberFormat="1" applyFont="1" applyFill="1" applyBorder="1" applyAlignment="1" applyProtection="1">
      <alignment horizontal="center" vertical="center"/>
      <protection locked="0"/>
    </xf>
    <xf numFmtId="185" fontId="7" fillId="0" borderId="29" xfId="60" applyNumberFormat="1" applyFont="1" applyFill="1" applyBorder="1" applyAlignment="1" applyProtection="1">
      <alignment horizontal="center" vertical="center"/>
      <protection locked="0"/>
    </xf>
    <xf numFmtId="183" fontId="7" fillId="34" borderId="13" xfId="60" applyNumberFormat="1" applyFont="1" applyFill="1" applyBorder="1" applyAlignment="1" applyProtection="1">
      <alignment horizontal="center" vertical="center" shrinkToFit="1"/>
      <protection/>
    </xf>
    <xf numFmtId="185" fontId="7" fillId="34" borderId="13" xfId="60" applyNumberFormat="1" applyFont="1" applyFill="1" applyBorder="1" applyAlignment="1" applyProtection="1">
      <alignment horizontal="center" vertical="center"/>
      <protection/>
    </xf>
    <xf numFmtId="0" fontId="55" fillId="35" borderId="30" xfId="43" applyFont="1" applyFill="1" applyBorder="1" applyAlignment="1" applyProtection="1">
      <alignment horizontal="center" vertical="center"/>
      <protection/>
    </xf>
    <xf numFmtId="0" fontId="55" fillId="35" borderId="31" xfId="43" applyFont="1" applyFill="1" applyBorder="1" applyAlignment="1" applyProtection="1">
      <alignment horizontal="center" vertical="center"/>
      <protection/>
    </xf>
    <xf numFmtId="185" fontId="55" fillId="35" borderId="31" xfId="43" applyNumberFormat="1" applyFont="1" applyFill="1" applyBorder="1" applyAlignment="1" applyProtection="1">
      <alignment horizontal="center" vertical="center" wrapText="1" shrinkToFit="1"/>
      <protection/>
    </xf>
    <xf numFmtId="185" fontId="55" fillId="35" borderId="32" xfId="43" applyNumberFormat="1" applyFont="1" applyFill="1" applyBorder="1" applyAlignment="1" applyProtection="1">
      <alignment horizontal="center" vertical="center" wrapText="1" shrinkToFit="1"/>
      <protection/>
    </xf>
    <xf numFmtId="0" fontId="0" fillId="20" borderId="0" xfId="0" applyFill="1" applyAlignment="1" applyProtection="1">
      <alignment vertical="center"/>
      <protection/>
    </xf>
    <xf numFmtId="0" fontId="55" fillId="28" borderId="11" xfId="60" applyFont="1" applyFill="1" applyBorder="1" applyAlignment="1" applyProtection="1">
      <alignment horizontal="center" vertical="center"/>
      <protection/>
    </xf>
    <xf numFmtId="0" fontId="55" fillId="28" borderId="33" xfId="60" applyFont="1" applyFill="1" applyBorder="1" applyAlignment="1" applyProtection="1">
      <alignment horizontal="center" vertical="center"/>
      <protection/>
    </xf>
    <xf numFmtId="0" fontId="55" fillId="28" borderId="34" xfId="60" applyFont="1" applyFill="1" applyBorder="1" applyAlignment="1" applyProtection="1">
      <alignment horizontal="center" vertical="center"/>
      <protection/>
    </xf>
    <xf numFmtId="185" fontId="55" fillId="28" borderId="11" xfId="60" applyNumberFormat="1" applyFont="1" applyFill="1" applyBorder="1" applyAlignment="1" applyProtection="1">
      <alignment horizontal="center" vertical="center" wrapText="1" shrinkToFit="1"/>
      <protection/>
    </xf>
    <xf numFmtId="0" fontId="55" fillId="28" borderId="35" xfId="60" applyFont="1" applyFill="1" applyBorder="1" applyAlignment="1" applyProtection="1">
      <alignment horizontal="center" vertical="center"/>
      <protection/>
    </xf>
    <xf numFmtId="185" fontId="55" fillId="28" borderId="28" xfId="60" applyNumberFormat="1" applyFont="1" applyFill="1" applyBorder="1" applyAlignment="1" applyProtection="1">
      <alignment horizontal="center" vertical="center" wrapText="1" shrinkToFit="1"/>
      <protection/>
    </xf>
    <xf numFmtId="0" fontId="4" fillId="20" borderId="0" xfId="60" applyFont="1" applyFill="1" applyBorder="1" applyAlignment="1" applyProtection="1">
      <alignment horizontal="center" vertical="center"/>
      <protection/>
    </xf>
    <xf numFmtId="0" fontId="5" fillId="20" borderId="0" xfId="60" applyFont="1" applyFill="1" applyBorder="1" applyAlignment="1" applyProtection="1">
      <alignment horizontal="center" vertical="center" shrinkToFit="1"/>
      <protection/>
    </xf>
    <xf numFmtId="185" fontId="5" fillId="20" borderId="0" xfId="60" applyNumberFormat="1" applyFont="1" applyFill="1" applyBorder="1" applyAlignment="1" applyProtection="1">
      <alignment horizontal="center" vertical="center" wrapText="1" shrinkToFit="1"/>
      <protection/>
    </xf>
    <xf numFmtId="0" fontId="4" fillId="20" borderId="0" xfId="60" applyFont="1" applyFill="1" applyBorder="1" applyAlignment="1" applyProtection="1">
      <alignment horizontal="center" vertical="center" shrinkToFit="1"/>
      <protection/>
    </xf>
    <xf numFmtId="183" fontId="4" fillId="20" borderId="0" xfId="60" applyNumberFormat="1" applyFont="1" applyFill="1" applyBorder="1" applyAlignment="1" applyProtection="1">
      <alignment horizontal="center" vertical="center" shrinkToFit="1"/>
      <protection/>
    </xf>
    <xf numFmtId="185" fontId="4" fillId="20" borderId="0" xfId="60" applyNumberFormat="1" applyFont="1" applyFill="1" applyBorder="1" applyAlignment="1" applyProtection="1">
      <alignment horizontal="center" vertical="center"/>
      <protection/>
    </xf>
    <xf numFmtId="0" fontId="3" fillId="20" borderId="0" xfId="60" applyFill="1" applyProtection="1">
      <alignment/>
      <protection/>
    </xf>
    <xf numFmtId="183" fontId="4" fillId="20" borderId="0" xfId="6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56" fillId="33" borderId="0" xfId="0" applyFont="1" applyFill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 horizontal="left" vertical="center"/>
      <protection/>
    </xf>
    <xf numFmtId="0" fontId="59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59" fillId="0" borderId="0" xfId="0" applyNumberFormat="1" applyFont="1" applyFill="1" applyAlignment="1" applyProtection="1">
      <alignment horizontal="left" vertical="center"/>
      <protection/>
    </xf>
    <xf numFmtId="0" fontId="60" fillId="0" borderId="36" xfId="0" applyFont="1" applyFill="1" applyBorder="1" applyAlignment="1" applyProtection="1">
      <alignment vertical="center"/>
      <protection/>
    </xf>
    <xf numFmtId="0" fontId="61" fillId="0" borderId="0" xfId="0" applyFont="1" applyFill="1" applyAlignment="1" applyProtection="1">
      <alignment vertical="center"/>
      <protection/>
    </xf>
    <xf numFmtId="0" fontId="62" fillId="0" borderId="0" xfId="0" applyFont="1" applyFill="1" applyAlignment="1" applyProtection="1">
      <alignment horizontal="left" vertical="center"/>
      <protection/>
    </xf>
    <xf numFmtId="0" fontId="61" fillId="0" borderId="0" xfId="0" applyFont="1" applyFill="1" applyAlignment="1" applyProtection="1">
      <alignment horizontal="left" vertical="center"/>
      <protection/>
    </xf>
    <xf numFmtId="0" fontId="63" fillId="0" borderId="37" xfId="0" applyFont="1" applyFill="1" applyBorder="1" applyAlignment="1" applyProtection="1">
      <alignment horizontal="left" vertical="center"/>
      <protection/>
    </xf>
    <xf numFmtId="0" fontId="7" fillId="0" borderId="10" xfId="60" applyFont="1" applyFill="1" applyBorder="1" applyAlignment="1" applyProtection="1">
      <alignment horizontal="left" vertical="center" indent="1" shrinkToFit="1"/>
      <protection locked="0"/>
    </xf>
    <xf numFmtId="0" fontId="7" fillId="0" borderId="11" xfId="60" applyFont="1" applyFill="1" applyBorder="1" applyAlignment="1" applyProtection="1">
      <alignment horizontal="left" vertical="center" indent="1" shrinkToFit="1"/>
      <protection locked="0"/>
    </xf>
    <xf numFmtId="0" fontId="7" fillId="0" borderId="12" xfId="60" applyFont="1" applyFill="1" applyBorder="1" applyAlignment="1" applyProtection="1">
      <alignment horizontal="left" vertical="center" indent="1" shrinkToFit="1"/>
      <protection locked="0"/>
    </xf>
    <xf numFmtId="0" fontId="7" fillId="0" borderId="13" xfId="60" applyFont="1" applyFill="1" applyBorder="1" applyAlignment="1" applyProtection="1">
      <alignment horizontal="left" vertical="center" indent="1" shrinkToFit="1"/>
      <protection locked="0"/>
    </xf>
    <xf numFmtId="0" fontId="7" fillId="0" borderId="14" xfId="60" applyFont="1" applyFill="1" applyBorder="1" applyAlignment="1" applyProtection="1">
      <alignment horizontal="left" vertical="center" indent="1" shrinkToFit="1"/>
      <protection locked="0"/>
    </xf>
    <xf numFmtId="0" fontId="55" fillId="28" borderId="34" xfId="60" applyFont="1" applyFill="1" applyBorder="1" applyAlignment="1" applyProtection="1">
      <alignment horizontal="center" vertical="center"/>
      <protection/>
    </xf>
    <xf numFmtId="0" fontId="4" fillId="20" borderId="0" xfId="60" applyFont="1" applyFill="1" applyBorder="1" applyAlignment="1" applyProtection="1">
      <alignment horizontal="center" vertical="center"/>
      <protection/>
    </xf>
    <xf numFmtId="194" fontId="39" fillId="0" borderId="0" xfId="0" applyNumberFormat="1" applyFont="1" applyFill="1" applyAlignment="1" applyProtection="1">
      <alignment vertical="center"/>
      <protection/>
    </xf>
    <xf numFmtId="0" fontId="55" fillId="28" borderId="11" xfId="60" applyFont="1" applyFill="1" applyBorder="1" applyAlignment="1" applyProtection="1">
      <alignment horizontal="center" vertical="center"/>
      <protection/>
    </xf>
    <xf numFmtId="0" fontId="55" fillId="28" borderId="38" xfId="60" applyFont="1" applyFill="1" applyBorder="1" applyAlignment="1" applyProtection="1">
      <alignment horizontal="center" vertical="center"/>
      <protection/>
    </xf>
    <xf numFmtId="0" fontId="55" fillId="35" borderId="31" xfId="43" applyFont="1" applyFill="1" applyBorder="1" applyAlignment="1" applyProtection="1">
      <alignment horizontal="center" vertical="center"/>
      <protection/>
    </xf>
    <xf numFmtId="0" fontId="55" fillId="35" borderId="30" xfId="43" applyFont="1" applyFill="1" applyBorder="1" applyAlignment="1" applyProtection="1">
      <alignment horizontal="center" vertical="center"/>
      <protection/>
    </xf>
    <xf numFmtId="0" fontId="7" fillId="0" borderId="39" xfId="60" applyFont="1" applyFill="1" applyBorder="1" applyAlignment="1" applyProtection="1">
      <alignment horizontal="center" vertical="center" shrinkToFit="1"/>
      <protection locked="0"/>
    </xf>
    <xf numFmtId="0" fontId="55" fillId="35" borderId="30" xfId="43" applyFont="1" applyFill="1" applyBorder="1" applyAlignment="1" applyProtection="1">
      <alignment horizontal="center" vertical="center"/>
      <protection/>
    </xf>
    <xf numFmtId="0" fontId="55" fillId="35" borderId="31" xfId="43" applyFont="1" applyFill="1" applyBorder="1" applyAlignment="1" applyProtection="1">
      <alignment horizontal="center" vertical="center"/>
      <protection/>
    </xf>
    <xf numFmtId="0" fontId="4" fillId="33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left" vertical="center" shrinkToFit="1"/>
      <protection locked="0"/>
    </xf>
    <xf numFmtId="0" fontId="7" fillId="0" borderId="11" xfId="60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Fill="1" applyBorder="1" applyAlignment="1" applyProtection="1">
      <alignment horizontal="left" vertical="center" shrinkToFit="1"/>
      <protection locked="0"/>
    </xf>
    <xf numFmtId="0" fontId="7" fillId="0" borderId="14" xfId="60" applyFont="1" applyFill="1" applyBorder="1" applyAlignment="1" applyProtection="1">
      <alignment horizontal="left" vertical="center" shrinkToFit="1"/>
      <protection locked="0"/>
    </xf>
    <xf numFmtId="183" fontId="7" fillId="0" borderId="13" xfId="60" applyNumberFormat="1" applyFont="1" applyFill="1" applyBorder="1" applyAlignment="1" applyProtection="1">
      <alignment horizontal="center" vertical="center" shrinkToFit="1"/>
      <protection locked="0"/>
    </xf>
    <xf numFmtId="183" fontId="7" fillId="0" borderId="34" xfId="60" applyNumberFormat="1" applyFont="1" applyFill="1" applyBorder="1" applyAlignment="1" applyProtection="1">
      <alignment horizontal="center" vertical="center" shrinkToFit="1"/>
      <protection locked="0"/>
    </xf>
    <xf numFmtId="183" fontId="7" fillId="0" borderId="12" xfId="60" applyNumberFormat="1" applyFont="1" applyFill="1" applyBorder="1" applyAlignment="1" applyProtection="1">
      <alignment horizontal="center" vertical="center" shrinkToFit="1"/>
      <protection locked="0"/>
    </xf>
    <xf numFmtId="183" fontId="7" fillId="0" borderId="11" xfId="60" applyNumberFormat="1" applyFont="1" applyFill="1" applyBorder="1" applyAlignment="1" applyProtection="1">
      <alignment horizontal="center" vertical="center" shrinkToFit="1"/>
      <protection locked="0"/>
    </xf>
    <xf numFmtId="183" fontId="7" fillId="0" borderId="14" xfId="60" applyNumberFormat="1" applyFont="1" applyFill="1" applyBorder="1" applyAlignment="1" applyProtection="1">
      <alignment horizontal="center" vertical="center" shrinkToFit="1"/>
      <protection locked="0"/>
    </xf>
    <xf numFmtId="0" fontId="7" fillId="33" borderId="22" xfId="60" applyFont="1" applyFill="1" applyBorder="1" applyAlignment="1" applyProtection="1">
      <alignment horizontal="center" vertical="center" shrinkToFit="1"/>
      <protection/>
    </xf>
    <xf numFmtId="0" fontId="7" fillId="33" borderId="20" xfId="60" applyFont="1" applyFill="1" applyBorder="1" applyAlignment="1" applyProtection="1">
      <alignment horizontal="center" vertical="center" shrinkToFit="1"/>
      <protection/>
    </xf>
    <xf numFmtId="183" fontId="7" fillId="33" borderId="40" xfId="60" applyNumberFormat="1" applyFont="1" applyFill="1" applyBorder="1" applyAlignment="1" applyProtection="1">
      <alignment horizontal="center" vertical="center" shrinkToFit="1"/>
      <protection/>
    </xf>
    <xf numFmtId="195" fontId="7" fillId="33" borderId="21" xfId="60" applyNumberFormat="1" applyFont="1" applyFill="1" applyBorder="1" applyAlignment="1" applyProtection="1">
      <alignment horizontal="right" vertical="center" indent="1"/>
      <protection/>
    </xf>
    <xf numFmtId="186" fontId="7" fillId="2" borderId="13" xfId="60" applyNumberFormat="1" applyFont="1" applyFill="1" applyBorder="1" applyAlignment="1" applyProtection="1">
      <alignment horizontal="center" vertical="center" shrinkToFit="1"/>
      <protection/>
    </xf>
    <xf numFmtId="199" fontId="7" fillId="7" borderId="27" xfId="60" applyNumberFormat="1" applyFont="1" applyFill="1" applyBorder="1" applyAlignment="1" applyProtection="1">
      <alignment horizontal="right" vertical="center" indent="1" shrinkToFit="1"/>
      <protection locked="0"/>
    </xf>
    <xf numFmtId="199" fontId="7" fillId="0" borderId="41" xfId="60" applyNumberFormat="1" applyFont="1" applyFill="1" applyBorder="1" applyAlignment="1" applyProtection="1">
      <alignment horizontal="right" vertical="center" indent="1" shrinkToFit="1"/>
      <protection/>
    </xf>
    <xf numFmtId="195" fontId="7" fillId="0" borderId="13" xfId="60" applyNumberFormat="1" applyFont="1" applyFill="1" applyBorder="1" applyAlignment="1" applyProtection="1">
      <alignment horizontal="right" vertical="center" indent="1" shrinkToFit="1"/>
      <protection locked="0"/>
    </xf>
    <xf numFmtId="195" fontId="7" fillId="0" borderId="34" xfId="60" applyNumberFormat="1" applyFont="1" applyFill="1" applyBorder="1" applyAlignment="1" applyProtection="1">
      <alignment horizontal="right" vertical="center" indent="1" shrinkToFit="1"/>
      <protection locked="0"/>
    </xf>
    <xf numFmtId="195" fontId="7" fillId="0" borderId="12" xfId="60" applyNumberFormat="1" applyFont="1" applyFill="1" applyBorder="1" applyAlignment="1" applyProtection="1">
      <alignment horizontal="right" vertical="center" indent="1" shrinkToFit="1"/>
      <protection locked="0"/>
    </xf>
    <xf numFmtId="0" fontId="64" fillId="0" borderId="36" xfId="0" applyFont="1" applyFill="1" applyBorder="1" applyAlignment="1" applyProtection="1">
      <alignment horizontal="left" vertical="center"/>
      <protection locked="0"/>
    </xf>
    <xf numFmtId="0" fontId="65" fillId="0" borderId="37" xfId="0" applyFont="1" applyFill="1" applyBorder="1" applyAlignment="1" applyProtection="1">
      <alignment horizontal="center" vertical="center"/>
      <protection locked="0"/>
    </xf>
    <xf numFmtId="177" fontId="7" fillId="0" borderId="13" xfId="60" applyNumberFormat="1" applyFont="1" applyFill="1" applyBorder="1" applyAlignment="1" applyProtection="1">
      <alignment vertical="center" shrinkToFit="1"/>
      <protection locked="0"/>
    </xf>
    <xf numFmtId="177" fontId="7" fillId="0" borderId="11" xfId="60" applyNumberFormat="1" applyFont="1" applyFill="1" applyBorder="1" applyAlignment="1" applyProtection="1">
      <alignment vertical="center" shrinkToFit="1"/>
      <protection locked="0"/>
    </xf>
    <xf numFmtId="177" fontId="7" fillId="0" borderId="12" xfId="60" applyNumberFormat="1" applyFont="1" applyFill="1" applyBorder="1" applyAlignment="1" applyProtection="1">
      <alignment vertical="center" shrinkToFit="1"/>
      <protection locked="0"/>
    </xf>
    <xf numFmtId="177" fontId="7" fillId="0" borderId="14" xfId="60" applyNumberFormat="1" applyFont="1" applyFill="1" applyBorder="1" applyAlignment="1" applyProtection="1">
      <alignment vertical="center" shrinkToFit="1"/>
      <protection locked="0"/>
    </xf>
    <xf numFmtId="183" fontId="7" fillId="2" borderId="13" xfId="60" applyNumberFormat="1" applyFont="1" applyFill="1" applyBorder="1" applyAlignment="1" applyProtection="1">
      <alignment vertical="center" shrinkToFit="1"/>
      <protection/>
    </xf>
    <xf numFmtId="0" fontId="55" fillId="35" borderId="42" xfId="43" applyFont="1" applyFill="1" applyBorder="1" applyAlignment="1" applyProtection="1">
      <alignment horizontal="center" vertical="center"/>
      <protection/>
    </xf>
    <xf numFmtId="0" fontId="55" fillId="35" borderId="43" xfId="43" applyFont="1" applyFill="1" applyBorder="1" applyAlignment="1" applyProtection="1">
      <alignment horizontal="center" vertical="center"/>
      <protection/>
    </xf>
    <xf numFmtId="185" fontId="7" fillId="34" borderId="39" xfId="60" applyNumberFormat="1" applyFont="1" applyFill="1" applyBorder="1" applyAlignment="1" applyProtection="1">
      <alignment horizontal="center" vertical="center"/>
      <protection/>
    </xf>
    <xf numFmtId="0" fontId="60" fillId="0" borderId="36" xfId="0" applyFont="1" applyFill="1" applyBorder="1" applyAlignment="1" applyProtection="1">
      <alignment horizontal="left" vertical="center" indent="1"/>
      <protection/>
    </xf>
    <xf numFmtId="0" fontId="61" fillId="0" borderId="36" xfId="0" applyFont="1" applyFill="1" applyBorder="1" applyAlignment="1" applyProtection="1">
      <alignment horizontal="left" vertical="center" indent="1"/>
      <protection/>
    </xf>
    <xf numFmtId="0" fontId="61" fillId="0" borderId="44" xfId="0" applyFont="1" applyFill="1" applyBorder="1" applyAlignment="1" applyProtection="1">
      <alignment horizontal="left" vertical="center" indent="1"/>
      <protection/>
    </xf>
    <xf numFmtId="0" fontId="66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8" fontId="65" fillId="0" borderId="45" xfId="0" applyNumberFormat="1" applyFont="1" applyFill="1" applyBorder="1" applyAlignment="1" applyProtection="1">
      <alignment horizontal="center" vertical="center"/>
      <protection locked="0"/>
    </xf>
    <xf numFmtId="178" fontId="59" fillId="0" borderId="37" xfId="0" applyNumberFormat="1" applyFont="1" applyBorder="1" applyAlignment="1">
      <alignment horizontal="center" vertical="center"/>
    </xf>
    <xf numFmtId="0" fontId="65" fillId="0" borderId="37" xfId="0" applyFont="1" applyFill="1" applyBorder="1" applyAlignment="1" applyProtection="1">
      <alignment horizontal="center" vertical="center"/>
      <protection locked="0"/>
    </xf>
    <xf numFmtId="178" fontId="65" fillId="0" borderId="37" xfId="0" applyNumberFormat="1" applyFont="1" applyFill="1" applyBorder="1" applyAlignment="1" applyProtection="1">
      <alignment horizontal="center" vertical="center" shrinkToFit="1"/>
      <protection locked="0"/>
    </xf>
    <xf numFmtId="178" fontId="59" fillId="0" borderId="37" xfId="0" applyNumberFormat="1" applyFont="1" applyBorder="1" applyAlignment="1">
      <alignment horizontal="center" vertical="center" shrinkToFit="1"/>
    </xf>
    <xf numFmtId="178" fontId="59" fillId="0" borderId="46" xfId="0" applyNumberFormat="1" applyFont="1" applyBorder="1" applyAlignment="1">
      <alignment horizontal="center" vertical="center" shrinkToFit="1"/>
    </xf>
    <xf numFmtId="0" fontId="67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67" fillId="0" borderId="47" xfId="0" applyFont="1" applyFill="1" applyBorder="1" applyAlignment="1" applyProtection="1">
      <alignment horizontal="center" vertical="center"/>
      <protection locked="0"/>
    </xf>
    <xf numFmtId="0" fontId="61" fillId="0" borderId="36" xfId="0" applyFont="1" applyBorder="1" applyAlignment="1">
      <alignment horizontal="center" vertical="center"/>
    </xf>
    <xf numFmtId="0" fontId="63" fillId="0" borderId="37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 vertical="center"/>
      <protection/>
    </xf>
    <xf numFmtId="0" fontId="61" fillId="0" borderId="0" xfId="0" applyFont="1" applyFill="1" applyAlignment="1" applyProtection="1">
      <alignment vertical="center"/>
      <protection/>
    </xf>
    <xf numFmtId="0" fontId="59" fillId="0" borderId="0" xfId="0" applyFont="1" applyFill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80" fontId="65" fillId="0" borderId="47" xfId="0" applyNumberFormat="1" applyFont="1" applyFill="1" applyBorder="1" applyAlignment="1" applyProtection="1">
      <alignment horizontal="center" vertical="center" shrinkToFit="1"/>
      <protection/>
    </xf>
    <xf numFmtId="180" fontId="65" fillId="0" borderId="36" xfId="0" applyNumberFormat="1" applyFont="1" applyFill="1" applyBorder="1" applyAlignment="1" applyProtection="1">
      <alignment horizontal="center" vertical="center" shrinkToFit="1"/>
      <protection/>
    </xf>
    <xf numFmtId="180" fontId="65" fillId="0" borderId="44" xfId="0" applyNumberFormat="1" applyFont="1" applyFill="1" applyBorder="1" applyAlignment="1" applyProtection="1">
      <alignment horizontal="center" vertical="center" shrinkToFit="1"/>
      <protection/>
    </xf>
    <xf numFmtId="180" fontId="65" fillId="0" borderId="45" xfId="0" applyNumberFormat="1" applyFont="1" applyFill="1" applyBorder="1" applyAlignment="1" applyProtection="1">
      <alignment horizontal="center" vertical="center" shrinkToFit="1"/>
      <protection/>
    </xf>
    <xf numFmtId="180" fontId="65" fillId="0" borderId="37" xfId="0" applyNumberFormat="1" applyFont="1" applyFill="1" applyBorder="1" applyAlignment="1" applyProtection="1">
      <alignment horizontal="center" vertical="center" shrinkToFit="1"/>
      <protection/>
    </xf>
    <xf numFmtId="180" fontId="65" fillId="0" borderId="46" xfId="0" applyNumberFormat="1" applyFont="1" applyFill="1" applyBorder="1" applyAlignment="1" applyProtection="1">
      <alignment horizontal="center" vertical="center" shrinkToFit="1"/>
      <protection/>
    </xf>
    <xf numFmtId="0" fontId="61" fillId="0" borderId="48" xfId="0" applyFont="1" applyFill="1" applyBorder="1" applyAlignment="1" applyProtection="1">
      <alignment horizontal="left" vertical="center"/>
      <protection/>
    </xf>
    <xf numFmtId="180" fontId="63" fillId="0" borderId="48" xfId="0" applyNumberFormat="1" applyFont="1" applyFill="1" applyBorder="1" applyAlignment="1" applyProtection="1">
      <alignment horizontal="right" vertical="center" indent="1"/>
      <protection locked="0"/>
    </xf>
    <xf numFmtId="190" fontId="63" fillId="0" borderId="48" xfId="0" applyNumberFormat="1" applyFont="1" applyFill="1" applyBorder="1" applyAlignment="1" applyProtection="1">
      <alignment horizontal="right" vertical="center" indent="1"/>
      <protection/>
    </xf>
    <xf numFmtId="190" fontId="63" fillId="0" borderId="49" xfId="0" applyNumberFormat="1" applyFont="1" applyFill="1" applyBorder="1" applyAlignment="1" applyProtection="1">
      <alignment horizontal="right" vertical="center" indent="1"/>
      <protection/>
    </xf>
    <xf numFmtId="179" fontId="63" fillId="0" borderId="48" xfId="0" applyNumberFormat="1" applyFont="1" applyFill="1" applyBorder="1" applyAlignment="1" applyProtection="1">
      <alignment horizontal="right" vertical="center" indent="1"/>
      <protection/>
    </xf>
    <xf numFmtId="194" fontId="65" fillId="0" borderId="47" xfId="0" applyNumberFormat="1" applyFont="1" applyFill="1" applyBorder="1" applyAlignment="1" applyProtection="1">
      <alignment horizontal="center" vertical="center" shrinkToFit="1"/>
      <protection/>
    </xf>
    <xf numFmtId="194" fontId="65" fillId="0" borderId="36" xfId="0" applyNumberFormat="1" applyFont="1" applyFill="1" applyBorder="1" applyAlignment="1" applyProtection="1">
      <alignment horizontal="center" vertical="center" shrinkToFit="1"/>
      <protection/>
    </xf>
    <xf numFmtId="194" fontId="65" fillId="0" borderId="44" xfId="0" applyNumberFormat="1" applyFont="1" applyFill="1" applyBorder="1" applyAlignment="1" applyProtection="1">
      <alignment horizontal="center" vertical="center" shrinkToFit="1"/>
      <protection/>
    </xf>
    <xf numFmtId="194" fontId="65" fillId="0" borderId="45" xfId="0" applyNumberFormat="1" applyFont="1" applyFill="1" applyBorder="1" applyAlignment="1" applyProtection="1">
      <alignment horizontal="center" vertical="center" shrinkToFit="1"/>
      <protection/>
    </xf>
    <xf numFmtId="194" fontId="65" fillId="0" borderId="37" xfId="0" applyNumberFormat="1" applyFont="1" applyFill="1" applyBorder="1" applyAlignment="1" applyProtection="1">
      <alignment horizontal="center" vertical="center" shrinkToFit="1"/>
      <protection/>
    </xf>
    <xf numFmtId="194" fontId="65" fillId="0" borderId="46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61" fillId="0" borderId="49" xfId="0" applyFont="1" applyFill="1" applyBorder="1" applyAlignment="1" applyProtection="1">
      <alignment horizontal="left" vertical="center"/>
      <protection/>
    </xf>
    <xf numFmtId="180" fontId="63" fillId="0" borderId="49" xfId="0" applyNumberFormat="1" applyFont="1" applyFill="1" applyBorder="1" applyAlignment="1" applyProtection="1">
      <alignment horizontal="right" vertical="center" indent="1"/>
      <protection locked="0"/>
    </xf>
    <xf numFmtId="179" fontId="63" fillId="0" borderId="49" xfId="0" applyNumberFormat="1" applyFont="1" applyFill="1" applyBorder="1" applyAlignment="1" applyProtection="1">
      <alignment horizontal="right" vertical="center" indent="1"/>
      <protection/>
    </xf>
    <xf numFmtId="180" fontId="63" fillId="0" borderId="49" xfId="0" applyNumberFormat="1" applyFont="1" applyFill="1" applyBorder="1" applyAlignment="1" applyProtection="1">
      <alignment horizontal="right" vertical="center" indent="1"/>
      <protection/>
    </xf>
    <xf numFmtId="0" fontId="64" fillId="0" borderId="0" xfId="0" applyFont="1" applyFill="1" applyAlignment="1" applyProtection="1">
      <alignment horizontal="left" vertical="center"/>
      <protection/>
    </xf>
    <xf numFmtId="0" fontId="64" fillId="0" borderId="37" xfId="0" applyFont="1" applyFill="1" applyBorder="1" applyAlignment="1" applyProtection="1">
      <alignment horizontal="left" vertical="center"/>
      <protection locked="0"/>
    </xf>
    <xf numFmtId="0" fontId="60" fillId="0" borderId="47" xfId="0" applyFont="1" applyFill="1" applyBorder="1" applyAlignment="1" applyProtection="1">
      <alignment horizontal="center" vertical="center"/>
      <protection/>
    </xf>
    <xf numFmtId="0" fontId="61" fillId="0" borderId="36" xfId="0" applyFont="1" applyFill="1" applyBorder="1" applyAlignment="1" applyProtection="1">
      <alignment horizontal="center" vertical="center"/>
      <protection/>
    </xf>
    <xf numFmtId="0" fontId="60" fillId="0" borderId="36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65" fillId="0" borderId="37" xfId="0" applyFont="1" applyFill="1" applyBorder="1" applyAlignment="1" applyProtection="1">
      <alignment horizontal="center" vertical="center"/>
      <protection/>
    </xf>
    <xf numFmtId="192" fontId="65" fillId="0" borderId="0" xfId="0" applyNumberFormat="1" applyFont="1" applyFill="1" applyBorder="1" applyAlignment="1" applyProtection="1">
      <alignment horizontal="center" vertical="center" shrinkToFit="1"/>
      <protection/>
    </xf>
    <xf numFmtId="192" fontId="65" fillId="0" borderId="50" xfId="0" applyNumberFormat="1" applyFont="1" applyFill="1" applyBorder="1" applyAlignment="1" applyProtection="1">
      <alignment horizontal="center" vertical="center" shrinkToFit="1"/>
      <protection/>
    </xf>
    <xf numFmtId="192" fontId="65" fillId="0" borderId="37" xfId="0" applyNumberFormat="1" applyFont="1" applyFill="1" applyBorder="1" applyAlignment="1" applyProtection="1">
      <alignment horizontal="center" vertical="center" shrinkToFit="1"/>
      <protection/>
    </xf>
    <xf numFmtId="192" fontId="65" fillId="0" borderId="46" xfId="0" applyNumberFormat="1" applyFont="1" applyFill="1" applyBorder="1" applyAlignment="1" applyProtection="1">
      <alignment horizontal="center" vertical="center" shrinkToFit="1"/>
      <protection/>
    </xf>
    <xf numFmtId="193" fontId="65" fillId="0" borderId="51" xfId="0" applyNumberFormat="1" applyFont="1" applyFill="1" applyBorder="1" applyAlignment="1" applyProtection="1">
      <alignment horizontal="center" vertical="center"/>
      <protection/>
    </xf>
    <xf numFmtId="193" fontId="65" fillId="0" borderId="0" xfId="0" applyNumberFormat="1" applyFont="1" applyFill="1" applyBorder="1" applyAlignment="1" applyProtection="1">
      <alignment horizontal="center" vertical="center"/>
      <protection/>
    </xf>
    <xf numFmtId="193" fontId="65" fillId="0" borderId="45" xfId="0" applyNumberFormat="1" applyFont="1" applyFill="1" applyBorder="1" applyAlignment="1" applyProtection="1">
      <alignment horizontal="center" vertical="center"/>
      <protection/>
    </xf>
    <xf numFmtId="193" fontId="65" fillId="0" borderId="37" xfId="0" applyNumberFormat="1" applyFont="1" applyFill="1" applyBorder="1" applyAlignment="1" applyProtection="1">
      <alignment horizontal="center" vertical="center"/>
      <protection/>
    </xf>
    <xf numFmtId="191" fontId="65" fillId="0" borderId="0" xfId="0" applyNumberFormat="1" applyFont="1" applyFill="1" applyBorder="1" applyAlignment="1" applyProtection="1">
      <alignment horizontal="center" vertical="center"/>
      <protection locked="0"/>
    </xf>
    <xf numFmtId="191" fontId="65" fillId="0" borderId="37" xfId="0" applyNumberFormat="1" applyFont="1" applyFill="1" applyBorder="1" applyAlignment="1" applyProtection="1">
      <alignment horizontal="center" vertical="center"/>
      <protection locked="0"/>
    </xf>
    <xf numFmtId="180" fontId="0" fillId="0" borderId="0" xfId="0" applyNumberFormat="1" applyFill="1" applyBorder="1" applyAlignment="1" applyProtection="1">
      <alignment horizontal="right" vertical="center" indent="1"/>
      <protection/>
    </xf>
    <xf numFmtId="0" fontId="65" fillId="0" borderId="52" xfId="0" applyFont="1" applyFill="1" applyBorder="1" applyAlignment="1" applyProtection="1">
      <alignment horizontal="center" vertical="center"/>
      <protection/>
    </xf>
    <xf numFmtId="0" fontId="65" fillId="0" borderId="53" xfId="0" applyFont="1" applyFill="1" applyBorder="1" applyAlignment="1" applyProtection="1">
      <alignment horizontal="center" vertical="center"/>
      <protection/>
    </xf>
    <xf numFmtId="0" fontId="65" fillId="0" borderId="54" xfId="0" applyFont="1" applyFill="1" applyBorder="1" applyAlignment="1" applyProtection="1">
      <alignment horizontal="center" vertical="center"/>
      <protection/>
    </xf>
    <xf numFmtId="0" fontId="65" fillId="0" borderId="55" xfId="0" applyFont="1" applyFill="1" applyBorder="1" applyAlignment="1" applyProtection="1">
      <alignment horizontal="center" vertical="center"/>
      <protection/>
    </xf>
    <xf numFmtId="0" fontId="65" fillId="0" borderId="56" xfId="0" applyFont="1" applyFill="1" applyBorder="1" applyAlignment="1" applyProtection="1">
      <alignment horizontal="center" vertical="center"/>
      <protection/>
    </xf>
    <xf numFmtId="0" fontId="65" fillId="0" borderId="57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horizontal="left" vertical="center"/>
      <protection locked="0"/>
    </xf>
    <xf numFmtId="176" fontId="63" fillId="0" borderId="0" xfId="0" applyNumberFormat="1" applyFont="1" applyFill="1" applyAlignment="1" applyProtection="1">
      <alignment vertical="center"/>
      <protection locked="0"/>
    </xf>
    <xf numFmtId="0" fontId="68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distributed" vertical="center" indent="1"/>
      <protection locked="0"/>
    </xf>
    <xf numFmtId="0" fontId="0" fillId="0" borderId="0" xfId="0" applyFont="1" applyFill="1" applyAlignment="1" applyProtection="1">
      <alignment horizontal="distributed" vertical="center" indent="1"/>
      <protection locked="0"/>
    </xf>
    <xf numFmtId="0" fontId="63" fillId="0" borderId="0" xfId="0" applyFont="1" applyFill="1" applyAlignment="1" applyProtection="1">
      <alignment horizontal="right" vertical="center" indent="1"/>
      <protection locked="0"/>
    </xf>
    <xf numFmtId="0" fontId="64" fillId="0" borderId="0" xfId="0" applyFont="1" applyFill="1" applyBorder="1" applyAlignment="1" applyProtection="1">
      <alignment horizontal="left" vertical="center"/>
      <protection locked="0"/>
    </xf>
    <xf numFmtId="0" fontId="64" fillId="0" borderId="50" xfId="0" applyFont="1" applyBorder="1" applyAlignment="1">
      <alignment vertical="center"/>
    </xf>
    <xf numFmtId="0" fontId="64" fillId="0" borderId="0" xfId="0" applyFont="1" applyFill="1" applyAlignment="1" applyProtection="1">
      <alignment vertical="center"/>
      <protection/>
    </xf>
    <xf numFmtId="0" fontId="61" fillId="0" borderId="48" xfId="0" applyFont="1" applyFill="1" applyBorder="1" applyAlignment="1" applyProtection="1">
      <alignment vertical="center"/>
      <protection/>
    </xf>
    <xf numFmtId="0" fontId="61" fillId="0" borderId="49" xfId="0" applyFont="1" applyFill="1" applyBorder="1" applyAlignment="1" applyProtection="1">
      <alignment vertical="center"/>
      <protection/>
    </xf>
    <xf numFmtId="0" fontId="4" fillId="20" borderId="0" xfId="60" applyFont="1" applyFill="1" applyBorder="1" applyAlignment="1" applyProtection="1">
      <alignment horizontal="center" vertical="center"/>
      <protection/>
    </xf>
    <xf numFmtId="0" fontId="3" fillId="20" borderId="0" xfId="60" applyFill="1" applyBorder="1" applyAlignment="1" applyProtection="1">
      <alignment horizontal="center" vertical="center"/>
      <protection/>
    </xf>
    <xf numFmtId="0" fontId="7" fillId="0" borderId="58" xfId="60" applyFont="1" applyFill="1" applyBorder="1" applyAlignment="1" applyProtection="1">
      <alignment horizontal="center" vertical="center"/>
      <protection/>
    </xf>
    <xf numFmtId="0" fontId="3" fillId="0" borderId="20" xfId="60" applyFill="1" applyBorder="1" applyAlignment="1" applyProtection="1">
      <alignment horizontal="center" vertical="center"/>
      <protection/>
    </xf>
    <xf numFmtId="0" fontId="3" fillId="0" borderId="40" xfId="60" applyFill="1" applyBorder="1" applyAlignment="1" applyProtection="1">
      <alignment horizontal="center" vertical="center"/>
      <protection/>
    </xf>
    <xf numFmtId="177" fontId="0" fillId="0" borderId="20" xfId="0" applyNumberFormat="1" applyFill="1" applyBorder="1" applyAlignment="1" applyProtection="1">
      <alignment horizontal="center" vertical="center"/>
      <protection/>
    </xf>
    <xf numFmtId="177" fontId="0" fillId="0" borderId="40" xfId="0" applyNumberFormat="1" applyFill="1" applyBorder="1" applyAlignment="1" applyProtection="1">
      <alignment horizontal="center" vertical="center"/>
      <protection/>
    </xf>
    <xf numFmtId="188" fontId="55" fillId="28" borderId="58" xfId="60" applyNumberFormat="1" applyFont="1" applyFill="1" applyBorder="1" applyAlignment="1" applyProtection="1">
      <alignment horizontal="center" vertical="center"/>
      <protection/>
    </xf>
    <xf numFmtId="188" fontId="55" fillId="28" borderId="20" xfId="60" applyNumberFormat="1" applyFont="1" applyFill="1" applyBorder="1" applyAlignment="1" applyProtection="1">
      <alignment horizontal="center" vertical="center"/>
      <protection/>
    </xf>
    <xf numFmtId="0" fontId="0" fillId="28" borderId="20" xfId="0" applyFill="1" applyBorder="1" applyAlignment="1" applyProtection="1">
      <alignment horizontal="center" vertical="center"/>
      <protection/>
    </xf>
    <xf numFmtId="0" fontId="55" fillId="28" borderId="11" xfId="60" applyFont="1" applyFill="1" applyBorder="1" applyAlignment="1" applyProtection="1">
      <alignment horizontal="center" vertical="center"/>
      <protection/>
    </xf>
    <xf numFmtId="0" fontId="55" fillId="28" borderId="34" xfId="60" applyFont="1" applyFill="1" applyBorder="1" applyAlignment="1" applyProtection="1">
      <alignment horizontal="center" vertical="center"/>
      <protection/>
    </xf>
    <xf numFmtId="0" fontId="55" fillId="28" borderId="38" xfId="60" applyFont="1" applyFill="1" applyBorder="1" applyAlignment="1" applyProtection="1">
      <alignment horizontal="center" vertical="center" shrinkToFit="1"/>
      <protection/>
    </xf>
    <xf numFmtId="0" fontId="0" fillId="28" borderId="59" xfId="0" applyFill="1" applyBorder="1" applyAlignment="1" applyProtection="1">
      <alignment horizontal="center" vertical="center"/>
      <protection/>
    </xf>
    <xf numFmtId="179" fontId="0" fillId="0" borderId="20" xfId="0" applyNumberFormat="1" applyFill="1" applyBorder="1" applyAlignment="1" applyProtection="1">
      <alignment horizontal="center" vertical="center"/>
      <protection/>
    </xf>
    <xf numFmtId="0" fontId="0" fillId="28" borderId="58" xfId="0" applyNumberFormat="1" applyFill="1" applyBorder="1" applyAlignment="1" applyProtection="1">
      <alignment horizontal="center" vertical="center"/>
      <protection/>
    </xf>
    <xf numFmtId="0" fontId="0" fillId="28" borderId="40" xfId="0" applyNumberFormat="1" applyFill="1" applyBorder="1" applyAlignment="1" applyProtection="1">
      <alignment horizontal="center" vertical="center"/>
      <protection/>
    </xf>
    <xf numFmtId="0" fontId="55" fillId="28" borderId="12" xfId="60" applyFont="1" applyFill="1" applyBorder="1" applyAlignment="1" applyProtection="1">
      <alignment horizontal="center" vertical="center"/>
      <protection/>
    </xf>
    <xf numFmtId="0" fontId="6" fillId="28" borderId="60" xfId="60" applyFont="1" applyFill="1" applyBorder="1" applyAlignment="1" applyProtection="1">
      <alignment horizontal="center" vertical="center"/>
      <protection/>
    </xf>
    <xf numFmtId="0" fontId="6" fillId="28" borderId="23" xfId="60" applyFont="1" applyFill="1" applyBorder="1" applyAlignment="1" applyProtection="1">
      <alignment horizontal="center" vertical="center"/>
      <protection/>
    </xf>
    <xf numFmtId="0" fontId="6" fillId="28" borderId="24" xfId="60" applyFont="1" applyFill="1" applyBorder="1" applyAlignment="1" applyProtection="1">
      <alignment horizontal="center" vertical="center"/>
      <protection/>
    </xf>
    <xf numFmtId="0" fontId="9" fillId="0" borderId="61" xfId="60" applyFont="1" applyFill="1" applyBorder="1" applyAlignment="1" applyProtection="1">
      <alignment horizontal="left" vertical="center"/>
      <protection/>
    </xf>
    <xf numFmtId="0" fontId="9" fillId="0" borderId="62" xfId="60" applyFont="1" applyFill="1" applyBorder="1" applyAlignment="1" applyProtection="1">
      <alignment horizontal="left" vertical="center"/>
      <protection/>
    </xf>
    <xf numFmtId="0" fontId="9" fillId="0" borderId="63" xfId="60" applyFont="1" applyFill="1" applyBorder="1" applyAlignment="1" applyProtection="1">
      <alignment horizontal="left" vertical="center"/>
      <protection/>
    </xf>
    <xf numFmtId="0" fontId="9" fillId="0" borderId="64" xfId="60" applyFont="1" applyFill="1" applyBorder="1" applyAlignment="1" applyProtection="1">
      <alignment horizontal="left" vertical="center"/>
      <protection/>
    </xf>
    <xf numFmtId="0" fontId="8" fillId="0" borderId="65" xfId="60" applyFont="1" applyFill="1" applyBorder="1" applyAlignment="1" applyProtection="1">
      <alignment horizontal="left" vertical="center"/>
      <protection/>
    </xf>
    <xf numFmtId="0" fontId="8" fillId="0" borderId="66" xfId="60" applyFont="1" applyFill="1" applyBorder="1" applyAlignment="1" applyProtection="1">
      <alignment horizontal="left" vertical="center"/>
      <protection/>
    </xf>
    <xf numFmtId="0" fontId="9" fillId="0" borderId="64" xfId="60" applyFont="1" applyFill="1" applyBorder="1" applyAlignment="1" applyProtection="1">
      <alignment vertical="center"/>
      <protection/>
    </xf>
    <xf numFmtId="0" fontId="55" fillId="28" borderId="17" xfId="60" applyFont="1" applyFill="1" applyBorder="1" applyAlignment="1" applyProtection="1">
      <alignment horizontal="center" vertical="center"/>
      <protection/>
    </xf>
    <xf numFmtId="0" fontId="55" fillId="28" borderId="16" xfId="60" applyFont="1" applyFill="1" applyBorder="1" applyAlignment="1" applyProtection="1">
      <alignment horizontal="center" vertical="center"/>
      <protection/>
    </xf>
    <xf numFmtId="0" fontId="0" fillId="28" borderId="33" xfId="0" applyFill="1" applyBorder="1" applyAlignment="1" applyProtection="1">
      <alignment horizontal="center" vertical="center"/>
      <protection/>
    </xf>
    <xf numFmtId="0" fontId="55" fillId="35" borderId="30" xfId="43" applyFont="1" applyFill="1" applyBorder="1" applyAlignment="1" applyProtection="1">
      <alignment horizontal="center" vertical="center"/>
      <protection/>
    </xf>
    <xf numFmtId="0" fontId="0" fillId="35" borderId="31" xfId="43" applyFont="1" applyFill="1" applyBorder="1" applyAlignment="1" applyProtection="1">
      <alignment horizontal="center" vertical="center"/>
      <protection/>
    </xf>
    <xf numFmtId="190" fontId="0" fillId="0" borderId="20" xfId="0" applyNumberFormat="1" applyFill="1" applyBorder="1" applyAlignment="1" applyProtection="1">
      <alignment horizontal="center" vertical="center"/>
      <protection/>
    </xf>
    <xf numFmtId="190" fontId="0" fillId="0" borderId="40" xfId="0" applyNumberFormat="1" applyFill="1" applyBorder="1" applyAlignment="1" applyProtection="1">
      <alignment horizontal="center" vertical="center"/>
      <protection/>
    </xf>
    <xf numFmtId="0" fontId="4" fillId="33" borderId="0" xfId="60" applyFont="1" applyFill="1" applyBorder="1" applyAlignment="1" applyProtection="1">
      <alignment horizontal="center" vertical="center"/>
      <protection/>
    </xf>
    <xf numFmtId="0" fontId="3" fillId="33" borderId="0" xfId="60" applyFill="1" applyBorder="1" applyAlignment="1" applyProtection="1">
      <alignment horizontal="center" vertical="center"/>
      <protection/>
    </xf>
    <xf numFmtId="0" fontId="55" fillId="35" borderId="30" xfId="43" applyFont="1" applyFill="1" applyBorder="1" applyAlignment="1" applyProtection="1">
      <alignment horizontal="center" vertical="center" shrinkToFit="1"/>
      <protection/>
    </xf>
    <xf numFmtId="0" fontId="0" fillId="35" borderId="67" xfId="43" applyFont="1" applyFill="1" applyBorder="1" applyAlignment="1" applyProtection="1">
      <alignment horizontal="center" vertical="center"/>
      <protection/>
    </xf>
    <xf numFmtId="0" fontId="69" fillId="0" borderId="61" xfId="60" applyFont="1" applyFill="1" applyBorder="1" applyAlignment="1" applyProtection="1">
      <alignment horizontal="left" vertical="center"/>
      <protection/>
    </xf>
    <xf numFmtId="0" fontId="69" fillId="0" borderId="62" xfId="60" applyFont="1" applyFill="1" applyBorder="1" applyAlignment="1" applyProtection="1">
      <alignment horizontal="left" vertical="center"/>
      <protection/>
    </xf>
    <xf numFmtId="0" fontId="8" fillId="0" borderId="63" xfId="60" applyFont="1" applyFill="1" applyBorder="1" applyAlignment="1" applyProtection="1">
      <alignment horizontal="left" vertical="center"/>
      <protection/>
    </xf>
    <xf numFmtId="0" fontId="8" fillId="0" borderId="64" xfId="60" applyFont="1" applyFill="1" applyBorder="1" applyAlignment="1" applyProtection="1">
      <alignment horizontal="left" vertical="center"/>
      <protection/>
    </xf>
    <xf numFmtId="0" fontId="8" fillId="0" borderId="64" xfId="60" applyFont="1" applyFill="1" applyBorder="1" applyAlignment="1" applyProtection="1">
      <alignment vertical="center"/>
      <protection/>
    </xf>
    <xf numFmtId="0" fontId="55" fillId="35" borderId="31" xfId="43" applyFont="1" applyFill="1" applyBorder="1" applyAlignment="1" applyProtection="1">
      <alignment horizontal="center" vertical="center"/>
      <protection/>
    </xf>
    <xf numFmtId="0" fontId="6" fillId="35" borderId="68" xfId="43" applyFont="1" applyFill="1" applyBorder="1" applyAlignment="1" applyProtection="1">
      <alignment horizontal="center" vertical="center"/>
      <protection/>
    </xf>
    <xf numFmtId="0" fontId="6" fillId="35" borderId="69" xfId="43" applyFont="1" applyFill="1" applyBorder="1" applyAlignment="1" applyProtection="1">
      <alignment horizontal="center" vertical="center"/>
      <protection/>
    </xf>
    <xf numFmtId="0" fontId="6" fillId="35" borderId="70" xfId="43" applyFont="1" applyFill="1" applyBorder="1" applyAlignment="1" applyProtection="1">
      <alignment horizontal="center" vertical="center"/>
      <protection/>
    </xf>
    <xf numFmtId="0" fontId="55" fillId="35" borderId="71" xfId="43" applyFont="1" applyFill="1" applyBorder="1" applyAlignment="1" applyProtection="1">
      <alignment horizontal="center" vertical="center"/>
      <protection/>
    </xf>
    <xf numFmtId="0" fontId="55" fillId="35" borderId="72" xfId="43" applyFont="1" applyFill="1" applyBorder="1" applyAlignment="1" applyProtection="1">
      <alignment horizontal="center" vertical="center"/>
      <protection/>
    </xf>
    <xf numFmtId="0" fontId="0" fillId="35" borderId="73" xfId="43" applyFont="1" applyFill="1" applyBorder="1" applyAlignment="1" applyProtection="1">
      <alignment horizontal="center" vertical="center"/>
      <protection/>
    </xf>
    <xf numFmtId="0" fontId="0" fillId="0" borderId="74" xfId="0" applyBorder="1" applyAlignment="1">
      <alignment horizontal="center" vertical="center"/>
    </xf>
    <xf numFmtId="0" fontId="55" fillId="35" borderId="42" xfId="43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178" fontId="50" fillId="0" borderId="22" xfId="0" applyNumberFormat="1" applyFont="1" applyFill="1" applyBorder="1" applyAlignment="1" applyProtection="1">
      <alignment horizontal="center" vertical="center"/>
      <protection/>
    </xf>
    <xf numFmtId="178" fontId="50" fillId="0" borderId="20" xfId="0" applyNumberFormat="1" applyFont="1" applyFill="1" applyBorder="1" applyAlignment="1">
      <alignment horizontal="center" vertical="center"/>
    </xf>
    <xf numFmtId="178" fontId="50" fillId="0" borderId="4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51"/>
  <sheetViews>
    <sheetView showGridLines="0" showRowColHeaders="0" tabSelected="1" zoomScalePageLayoutView="0" workbookViewId="0" topLeftCell="A1">
      <selection activeCell="K9" sqref="K9"/>
    </sheetView>
  </sheetViews>
  <sheetFormatPr defaultColWidth="5.7109375" defaultRowHeight="15.75" customHeight="1"/>
  <cols>
    <col min="1" max="1" width="5.7109375" style="14" customWidth="1"/>
    <col min="2" max="2" width="7.8515625" style="14" bestFit="1" customWidth="1"/>
    <col min="3" max="10" width="5.7109375" style="14" customWidth="1"/>
    <col min="11" max="16384" width="5.7109375" style="14" customWidth="1"/>
  </cols>
  <sheetData>
    <row r="1" spans="1:17" ht="15.75" customHeight="1">
      <c r="A1" s="209" t="s">
        <v>0</v>
      </c>
      <c r="B1" s="209"/>
      <c r="C1" s="12"/>
      <c r="D1" s="12"/>
      <c r="E1" s="12"/>
      <c r="F1" s="12"/>
      <c r="G1" s="71"/>
      <c r="H1" s="71"/>
      <c r="I1" s="71"/>
      <c r="J1" s="6"/>
      <c r="K1" s="6"/>
      <c r="L1" s="12"/>
      <c r="M1" s="210">
        <v>42911</v>
      </c>
      <c r="N1" s="210"/>
      <c r="O1" s="210"/>
      <c r="P1" s="210"/>
      <c r="Q1" s="210"/>
    </row>
    <row r="2" spans="1:17" ht="15.75" customHeight="1">
      <c r="A2" s="72"/>
      <c r="B2" s="72"/>
      <c r="C2" s="12"/>
      <c r="D2" s="12"/>
      <c r="E2" s="12"/>
      <c r="F2" s="12"/>
      <c r="G2" s="71"/>
      <c r="H2" s="12"/>
      <c r="I2" s="71"/>
      <c r="J2" s="12"/>
      <c r="K2" s="12"/>
      <c r="L2" s="12"/>
      <c r="M2" s="12"/>
      <c r="N2" s="12"/>
      <c r="O2" s="12"/>
      <c r="P2" s="12"/>
      <c r="Q2" s="12"/>
    </row>
    <row r="3" spans="1:17" ht="15.75" customHeight="1">
      <c r="A3" s="12"/>
      <c r="B3" s="73"/>
      <c r="C3" s="143" t="s">
        <v>76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74"/>
      <c r="P3" s="74"/>
      <c r="Q3" s="12"/>
    </row>
    <row r="4" spans="1:17" ht="15.75" customHeight="1">
      <c r="A4" s="12"/>
      <c r="B4" s="7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74"/>
      <c r="P4" s="74"/>
      <c r="Q4" s="12"/>
    </row>
    <row r="5" spans="1:17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.75" customHeight="1">
      <c r="A6" s="211" t="s">
        <v>143</v>
      </c>
      <c r="B6" s="211"/>
      <c r="C6" s="211"/>
      <c r="D6" s="211"/>
      <c r="E6" s="211"/>
      <c r="F6" s="211"/>
      <c r="G6" s="211"/>
      <c r="H6" s="211"/>
      <c r="I6" s="12"/>
      <c r="J6" s="12"/>
      <c r="K6" s="12"/>
      <c r="L6" s="12"/>
      <c r="M6" s="12"/>
      <c r="N6" s="12"/>
      <c r="O6" s="12"/>
      <c r="P6" s="12"/>
      <c r="Q6" s="12"/>
    </row>
    <row r="7" spans="1:17" ht="15.75" customHeight="1">
      <c r="A7" s="211"/>
      <c r="B7" s="211"/>
      <c r="C7" s="211"/>
      <c r="D7" s="211"/>
      <c r="E7" s="211"/>
      <c r="F7" s="211"/>
      <c r="G7" s="211"/>
      <c r="H7" s="211"/>
      <c r="I7" s="12"/>
      <c r="J7" s="12"/>
      <c r="K7" s="12"/>
      <c r="L7" s="12"/>
      <c r="M7" s="12"/>
      <c r="N7" s="12"/>
      <c r="O7" s="12"/>
      <c r="P7" s="12"/>
      <c r="Q7" s="12"/>
    </row>
    <row r="8" spans="1:17" ht="15.75" customHeight="1">
      <c r="A8" s="75"/>
      <c r="B8" s="75"/>
      <c r="C8" s="75"/>
      <c r="D8" s="75"/>
      <c r="E8" s="7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5.75" customHeight="1">
      <c r="A9" s="12"/>
      <c r="B9" s="12"/>
      <c r="C9" s="12"/>
      <c r="D9" s="12"/>
      <c r="E9" s="12"/>
      <c r="F9" s="12"/>
      <c r="G9" s="76"/>
      <c r="H9" s="76"/>
      <c r="I9" s="77"/>
      <c r="J9" s="77"/>
      <c r="K9" s="6"/>
      <c r="L9" s="12"/>
      <c r="M9" s="212" t="s">
        <v>144</v>
      </c>
      <c r="N9" s="213"/>
      <c r="O9" s="213"/>
      <c r="P9" s="213"/>
      <c r="Q9" s="213"/>
    </row>
    <row r="10" spans="1:17" ht="15.75" customHeight="1">
      <c r="A10" s="12"/>
      <c r="B10" s="12"/>
      <c r="C10" s="12"/>
      <c r="D10" s="12"/>
      <c r="E10" s="12"/>
      <c r="F10" s="12"/>
      <c r="G10" s="78"/>
      <c r="H10" s="79"/>
      <c r="I10" s="79"/>
      <c r="J10" s="6"/>
      <c r="K10" s="6"/>
      <c r="L10" s="12"/>
      <c r="M10" s="214" t="s">
        <v>145</v>
      </c>
      <c r="N10" s="214"/>
      <c r="O10" s="214"/>
      <c r="P10" s="214"/>
      <c r="Q10" s="214"/>
    </row>
    <row r="11" spans="1:17" ht="15.75" customHeight="1">
      <c r="A11" s="12"/>
      <c r="B11" s="12"/>
      <c r="C11" s="12"/>
      <c r="D11" s="12"/>
      <c r="E11" s="12"/>
      <c r="F11" s="12"/>
      <c r="G11" s="78"/>
      <c r="H11" s="79"/>
      <c r="I11" s="79"/>
      <c r="J11" s="6"/>
      <c r="K11" s="6"/>
      <c r="L11" s="12"/>
      <c r="M11" s="78"/>
      <c r="N11" s="79"/>
      <c r="O11" s="79"/>
      <c r="P11" s="6"/>
      <c r="Q11" s="6"/>
    </row>
    <row r="12" spans="1:17" ht="15.75" customHeight="1">
      <c r="A12" s="12"/>
      <c r="B12" s="184" t="s">
        <v>53</v>
      </c>
      <c r="C12" s="184"/>
      <c r="D12" s="184"/>
      <c r="E12" s="184"/>
      <c r="F12" s="184"/>
      <c r="G12" s="184"/>
      <c r="H12" s="184"/>
      <c r="I12" s="217"/>
      <c r="J12" s="217"/>
      <c r="K12" s="217"/>
      <c r="L12" s="217"/>
      <c r="M12" s="217"/>
      <c r="N12" s="217"/>
      <c r="O12" s="217"/>
      <c r="P12" s="217"/>
      <c r="Q12" s="12"/>
    </row>
    <row r="13" spans="1:17" ht="15.75" customHeight="1">
      <c r="A13" s="12"/>
      <c r="B13" s="184" t="s">
        <v>54</v>
      </c>
      <c r="C13" s="184"/>
      <c r="D13" s="184"/>
      <c r="E13" s="184"/>
      <c r="F13" s="184"/>
      <c r="G13" s="184"/>
      <c r="H13" s="184"/>
      <c r="I13" s="217"/>
      <c r="J13" s="217"/>
      <c r="K13" s="217"/>
      <c r="L13" s="217"/>
      <c r="M13" s="217"/>
      <c r="N13" s="217"/>
      <c r="O13" s="217"/>
      <c r="P13" s="217"/>
      <c r="Q13" s="12"/>
    </row>
    <row r="14" spans="1:17" ht="15.75" customHeight="1">
      <c r="A14" s="12"/>
      <c r="B14" s="184" t="s">
        <v>75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2"/>
    </row>
    <row r="15" spans="1:17" ht="15.75" customHeight="1">
      <c r="A15" s="12"/>
      <c r="B15" s="217" t="s">
        <v>45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12"/>
    </row>
    <row r="16" spans="1:17" ht="15.75" customHeight="1">
      <c r="A16" s="12"/>
      <c r="B16" s="217" t="s">
        <v>43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12"/>
    </row>
    <row r="17" spans="1:17" ht="15.75" customHeight="1">
      <c r="A17" s="12"/>
      <c r="B17" s="217" t="s">
        <v>44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12"/>
    </row>
    <row r="18" spans="1:17" ht="15.75" customHeight="1">
      <c r="A18" s="12"/>
      <c r="B18" s="6"/>
      <c r="C18" s="6"/>
      <c r="D18" s="6"/>
      <c r="E18" s="6"/>
      <c r="F18" s="6"/>
      <c r="G18" s="6"/>
      <c r="H18" s="6"/>
      <c r="I18" s="6"/>
      <c r="J18" s="12"/>
      <c r="K18" s="12"/>
      <c r="L18" s="12"/>
      <c r="M18" s="12"/>
      <c r="N18" s="12"/>
      <c r="O18" s="12"/>
      <c r="P18" s="12"/>
      <c r="Q18" s="12"/>
    </row>
    <row r="19" spans="1:17" ht="15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.75" customHeight="1">
      <c r="A20" s="156" t="s">
        <v>10</v>
      </c>
      <c r="B20" s="157"/>
      <c r="C20" s="157"/>
      <c r="D20" s="157"/>
      <c r="E20" s="157"/>
      <c r="F20" s="157"/>
      <c r="G20" s="157"/>
      <c r="H20" s="157"/>
      <c r="I20" s="92"/>
      <c r="J20" s="156" t="s">
        <v>34</v>
      </c>
      <c r="K20" s="157"/>
      <c r="L20" s="157"/>
      <c r="M20" s="157"/>
      <c r="N20" s="157"/>
      <c r="O20" s="157"/>
      <c r="P20" s="157"/>
      <c r="Q20" s="157"/>
    </row>
    <row r="21" spans="1:17" ht="15.75" customHeight="1">
      <c r="A21" s="80"/>
      <c r="B21" s="80"/>
      <c r="C21" s="80"/>
      <c r="D21" s="80"/>
      <c r="E21" s="6"/>
      <c r="F21" s="6"/>
      <c r="G21" s="6"/>
      <c r="H21" s="6"/>
      <c r="I21" s="6"/>
      <c r="J21" s="6"/>
      <c r="K21" s="12"/>
      <c r="L21" s="12"/>
      <c r="M21" s="12"/>
      <c r="N21" s="12"/>
      <c r="O21" s="12"/>
      <c r="P21" s="12"/>
      <c r="Q21" s="12"/>
    </row>
    <row r="22" spans="1:17" ht="15.75" customHeight="1">
      <c r="A22" s="12"/>
      <c r="B22" s="218" t="s">
        <v>29</v>
      </c>
      <c r="C22" s="218"/>
      <c r="D22" s="171">
        <f>エアコン!I38</f>
        <v>10</v>
      </c>
      <c r="E22" s="171"/>
      <c r="F22" s="169">
        <f>エアコン!J33</f>
        <v>245.875</v>
      </c>
      <c r="G22" s="169"/>
      <c r="H22" s="169"/>
      <c r="I22" s="81"/>
      <c r="J22" s="167" t="s">
        <v>2</v>
      </c>
      <c r="K22" s="167"/>
      <c r="L22" s="167"/>
      <c r="M22" s="167"/>
      <c r="N22" s="168">
        <v>271</v>
      </c>
      <c r="O22" s="168"/>
      <c r="P22" s="82"/>
      <c r="Q22" s="12"/>
    </row>
    <row r="23" spans="1:17" ht="15.75" customHeight="1">
      <c r="A23" s="12"/>
      <c r="B23" s="219" t="s">
        <v>30</v>
      </c>
      <c r="C23" s="219"/>
      <c r="D23" s="171">
        <f>'その他負荷'!I38</f>
        <v>0</v>
      </c>
      <c r="E23" s="171"/>
      <c r="F23" s="170">
        <f>'その他負荷'!M38</f>
      </c>
      <c r="G23" s="170"/>
      <c r="H23" s="170"/>
      <c r="I23" s="83"/>
      <c r="J23" s="180" t="s">
        <v>3</v>
      </c>
      <c r="K23" s="180"/>
      <c r="L23" s="180"/>
      <c r="M23" s="180"/>
      <c r="N23" s="181">
        <v>0</v>
      </c>
      <c r="O23" s="181"/>
      <c r="P23" s="81"/>
      <c r="Q23" s="12"/>
    </row>
    <row r="24" spans="1:17" ht="15.75" customHeight="1">
      <c r="A24" s="12"/>
      <c r="B24" s="180" t="s">
        <v>1</v>
      </c>
      <c r="C24" s="180"/>
      <c r="D24" s="182">
        <f>IF(D22="","",SUM(D22:D23))</f>
        <v>10</v>
      </c>
      <c r="E24" s="182"/>
      <c r="F24" s="170">
        <f>SUM(F22:H23)</f>
        <v>245.875</v>
      </c>
      <c r="G24" s="170"/>
      <c r="H24" s="170"/>
      <c r="I24" s="84"/>
      <c r="J24" s="180" t="s">
        <v>4</v>
      </c>
      <c r="K24" s="180"/>
      <c r="L24" s="180"/>
      <c r="M24" s="180"/>
      <c r="N24" s="183">
        <v>0</v>
      </c>
      <c r="O24" s="183"/>
      <c r="P24" s="81"/>
      <c r="Q24" s="12"/>
    </row>
    <row r="25" spans="1:17" ht="15.75" customHeight="1">
      <c r="A25" s="12"/>
      <c r="B25" s="12"/>
      <c r="C25" s="12"/>
      <c r="D25" s="12"/>
      <c r="E25" s="12"/>
      <c r="F25" s="12"/>
      <c r="G25" s="12"/>
      <c r="H25" s="12"/>
      <c r="I25" s="12"/>
      <c r="J25" s="178"/>
      <c r="K25" s="178"/>
      <c r="L25" s="178"/>
      <c r="M25" s="178"/>
      <c r="N25" s="178"/>
      <c r="O25" s="178"/>
      <c r="P25" s="12"/>
      <c r="Q25" s="12"/>
    </row>
    <row r="26" spans="1:17" ht="15.75" customHeight="1">
      <c r="A26" s="12"/>
      <c r="B26" s="157" t="s">
        <v>39</v>
      </c>
      <c r="C26" s="157"/>
      <c r="D26" s="157"/>
      <c r="E26" s="157"/>
      <c r="F26" s="157"/>
      <c r="G26" s="157"/>
      <c r="H26" s="160"/>
      <c r="I26" s="91"/>
      <c r="J26" s="159" t="s">
        <v>57</v>
      </c>
      <c r="K26" s="159"/>
      <c r="L26" s="159"/>
      <c r="M26" s="159"/>
      <c r="N26" s="159"/>
      <c r="O26" s="159"/>
      <c r="P26" s="160"/>
      <c r="Q26" s="12"/>
    </row>
    <row r="27" spans="1:17" ht="15.75" customHeight="1">
      <c r="A27" s="1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12"/>
    </row>
    <row r="28" spans="1:17" ht="15.75" customHeight="1">
      <c r="A28" s="85"/>
      <c r="B28" s="86"/>
      <c r="C28" s="82"/>
      <c r="D28" s="82"/>
      <c r="E28" s="155">
        <v>100</v>
      </c>
      <c r="F28" s="155"/>
      <c r="G28" s="94" t="s">
        <v>33</v>
      </c>
      <c r="H28" s="82"/>
      <c r="I28" s="82"/>
      <c r="J28" s="82"/>
      <c r="K28" s="82"/>
      <c r="L28" s="82"/>
      <c r="M28" s="155">
        <v>30</v>
      </c>
      <c r="N28" s="155"/>
      <c r="O28" s="94" t="s">
        <v>33</v>
      </c>
      <c r="P28" s="82"/>
      <c r="Q28" s="12"/>
    </row>
    <row r="29" spans="1:17" ht="15.75" customHeight="1">
      <c r="A29" s="12"/>
      <c r="B29" s="102">
        <f>IF(F22="","",ROUNDDOWN(F24*E28/100,0))</f>
        <v>245</v>
      </c>
      <c r="C29" s="12"/>
      <c r="D29" s="12"/>
      <c r="E29" s="12"/>
      <c r="F29" s="12"/>
      <c r="G29" s="12"/>
      <c r="H29" s="12"/>
      <c r="I29" s="12"/>
      <c r="J29" s="102">
        <f>IF(N22="","",ROUND(N24*M28/100,0))</f>
        <v>0</v>
      </c>
      <c r="K29" s="12"/>
      <c r="L29" s="12"/>
      <c r="M29" s="12"/>
      <c r="N29" s="12"/>
      <c r="O29" s="12"/>
      <c r="P29" s="12"/>
      <c r="Q29" s="12"/>
    </row>
    <row r="30" spans="1:17" ht="15.75" customHeight="1">
      <c r="A30" s="80"/>
      <c r="B30" s="161" t="str">
        <f>"抑制率による削減可能電力  "&amp;エアコン!O38&amp;"　ｋＷ"</f>
        <v>抑制率による削減可能電力  45　ｋＷ</v>
      </c>
      <c r="C30" s="162"/>
      <c r="D30" s="162"/>
      <c r="E30" s="162"/>
      <c r="F30" s="162"/>
      <c r="G30" s="162"/>
      <c r="H30" s="163"/>
      <c r="I30" s="6"/>
      <c r="J30" s="172">
        <v>50</v>
      </c>
      <c r="K30" s="173"/>
      <c r="L30" s="173"/>
      <c r="M30" s="173"/>
      <c r="N30" s="173"/>
      <c r="O30" s="173"/>
      <c r="P30" s="174"/>
      <c r="Q30" s="12"/>
    </row>
    <row r="31" spans="1:17" ht="15.75" customHeight="1">
      <c r="A31" s="80"/>
      <c r="B31" s="164"/>
      <c r="C31" s="165"/>
      <c r="D31" s="165"/>
      <c r="E31" s="165"/>
      <c r="F31" s="165"/>
      <c r="G31" s="165"/>
      <c r="H31" s="166"/>
      <c r="I31" s="6"/>
      <c r="J31" s="175"/>
      <c r="K31" s="176"/>
      <c r="L31" s="176"/>
      <c r="M31" s="176"/>
      <c r="N31" s="176"/>
      <c r="O31" s="176"/>
      <c r="P31" s="177"/>
      <c r="Q31" s="12"/>
    </row>
    <row r="32" spans="1:17" ht="15.75" customHeight="1">
      <c r="A32" s="80"/>
      <c r="B32" s="80"/>
      <c r="C32" s="80"/>
      <c r="D32" s="8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5.75" customHeight="1">
      <c r="A33" s="156" t="s">
        <v>31</v>
      </c>
      <c r="B33" s="157"/>
      <c r="C33" s="157"/>
      <c r="D33" s="157"/>
      <c r="E33" s="157"/>
      <c r="F33" s="157"/>
      <c r="G33" s="157"/>
      <c r="H33" s="157"/>
      <c r="I33" s="12"/>
      <c r="J33" s="158"/>
      <c r="K33" s="158"/>
      <c r="L33" s="158"/>
      <c r="M33" s="158"/>
      <c r="N33" s="158"/>
      <c r="O33" s="158"/>
      <c r="P33" s="158"/>
      <c r="Q33" s="12"/>
    </row>
    <row r="34" spans="1:17" ht="15.75" customHeight="1">
      <c r="A34" s="12"/>
      <c r="B34" s="178"/>
      <c r="C34" s="178"/>
      <c r="D34" s="178"/>
      <c r="E34" s="178"/>
      <c r="F34" s="202"/>
      <c r="G34" s="202"/>
      <c r="H34" s="12"/>
      <c r="I34" s="72"/>
      <c r="J34" s="87">
        <f>ROUND(N22-IF(B29&gt;=J29,J29,B29),0)</f>
        <v>271</v>
      </c>
      <c r="K34" s="72"/>
      <c r="L34" s="72"/>
      <c r="M34" s="72"/>
      <c r="N34" s="72"/>
      <c r="O34" s="79"/>
      <c r="P34" s="74"/>
      <c r="Q34" s="12"/>
    </row>
    <row r="35" spans="1:17" ht="15.75" customHeight="1">
      <c r="A35" s="12"/>
      <c r="B35" s="215" t="s">
        <v>40</v>
      </c>
      <c r="C35" s="215"/>
      <c r="D35" s="215"/>
      <c r="E35" s="215"/>
      <c r="F35" s="215"/>
      <c r="G35" s="215"/>
      <c r="H35" s="215"/>
      <c r="I35" s="216"/>
      <c r="J35" s="203" t="str">
        <f>"目標電力  "&amp;J34&amp;"  kW"</f>
        <v>目標電力  271  kW</v>
      </c>
      <c r="K35" s="204"/>
      <c r="L35" s="204"/>
      <c r="M35" s="204"/>
      <c r="N35" s="204"/>
      <c r="O35" s="204"/>
      <c r="P35" s="205"/>
      <c r="Q35" s="12"/>
    </row>
    <row r="36" spans="1:17" ht="15.75" customHeight="1">
      <c r="A36" s="12"/>
      <c r="B36" s="215" t="s">
        <v>56</v>
      </c>
      <c r="C36" s="215"/>
      <c r="D36" s="215"/>
      <c r="E36" s="215"/>
      <c r="F36" s="215"/>
      <c r="G36" s="215"/>
      <c r="H36" s="215"/>
      <c r="I36" s="216"/>
      <c r="J36" s="206"/>
      <c r="K36" s="207"/>
      <c r="L36" s="207"/>
      <c r="M36" s="207"/>
      <c r="N36" s="207"/>
      <c r="O36" s="207"/>
      <c r="P36" s="208"/>
      <c r="Q36" s="12"/>
    </row>
    <row r="37" spans="1:17" ht="15.75" customHeight="1">
      <c r="A37" s="12"/>
      <c r="B37" s="178"/>
      <c r="C37" s="178"/>
      <c r="D37" s="178"/>
      <c r="E37" s="178"/>
      <c r="F37" s="178"/>
      <c r="G37" s="178"/>
      <c r="H37" s="88"/>
      <c r="I37" s="83"/>
      <c r="J37" s="83"/>
      <c r="K37" s="83"/>
      <c r="L37" s="83"/>
      <c r="M37" s="83"/>
      <c r="N37" s="83"/>
      <c r="O37" s="83"/>
      <c r="P37" s="83"/>
      <c r="Q37" s="12"/>
    </row>
    <row r="38" spans="1:17" ht="15.75" customHeight="1">
      <c r="A38" s="156" t="s">
        <v>35</v>
      </c>
      <c r="B38" s="156"/>
      <c r="C38" s="156"/>
      <c r="D38" s="156"/>
      <c r="E38" s="156"/>
      <c r="F38" s="156"/>
      <c r="G38" s="156"/>
      <c r="H38" s="156"/>
      <c r="I38" s="156"/>
      <c r="J38" s="157"/>
      <c r="K38" s="179" t="s">
        <v>11</v>
      </c>
      <c r="L38" s="179"/>
      <c r="M38" s="179"/>
      <c r="N38" s="179"/>
      <c r="O38" s="93" t="s">
        <v>32</v>
      </c>
      <c r="P38" s="72"/>
      <c r="Q38" s="12"/>
    </row>
    <row r="39" spans="1:17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5.75" customHeight="1">
      <c r="A40" s="12"/>
      <c r="B40" s="186" t="s">
        <v>5</v>
      </c>
      <c r="C40" s="187"/>
      <c r="D40" s="90"/>
      <c r="E40" s="188" t="s">
        <v>7</v>
      </c>
      <c r="F40" s="188"/>
      <c r="G40" s="188"/>
      <c r="H40" s="90"/>
      <c r="I40" s="188" t="s">
        <v>8</v>
      </c>
      <c r="J40" s="188"/>
      <c r="K40" s="90"/>
      <c r="L40" s="90"/>
      <c r="M40" s="90"/>
      <c r="N40" s="140" t="s">
        <v>9</v>
      </c>
      <c r="O40" s="141"/>
      <c r="P40" s="142"/>
      <c r="Q40" s="12"/>
    </row>
    <row r="41" spans="1:17" ht="15.75" customHeight="1">
      <c r="A41" s="12"/>
      <c r="B41" s="196">
        <f>IF(N22="","",エアコン!O38)</f>
        <v>45</v>
      </c>
      <c r="C41" s="197"/>
      <c r="D41" s="190" t="s">
        <v>6</v>
      </c>
      <c r="E41" s="200">
        <v>2008.8</v>
      </c>
      <c r="F41" s="200"/>
      <c r="G41" s="200"/>
      <c r="H41" s="190" t="s">
        <v>6</v>
      </c>
      <c r="I41" s="190">
        <v>1</v>
      </c>
      <c r="J41" s="190"/>
      <c r="K41" s="190" t="s">
        <v>6</v>
      </c>
      <c r="L41" s="190" t="s">
        <v>41</v>
      </c>
      <c r="M41" s="190"/>
      <c r="N41" s="192">
        <f>ROUNDDOWN(B41*E41*I41*12,-3)</f>
        <v>1084000</v>
      </c>
      <c r="O41" s="192"/>
      <c r="P41" s="193"/>
      <c r="Q41" s="89"/>
    </row>
    <row r="42" spans="1:17" ht="15.75" customHeight="1">
      <c r="A42" s="12"/>
      <c r="B42" s="196"/>
      <c r="C42" s="197"/>
      <c r="D42" s="190"/>
      <c r="E42" s="200"/>
      <c r="F42" s="200"/>
      <c r="G42" s="200"/>
      <c r="H42" s="190"/>
      <c r="I42" s="190"/>
      <c r="J42" s="190"/>
      <c r="K42" s="190"/>
      <c r="L42" s="190"/>
      <c r="M42" s="190"/>
      <c r="N42" s="192"/>
      <c r="O42" s="192"/>
      <c r="P42" s="193"/>
      <c r="Q42" s="89"/>
    </row>
    <row r="43" spans="1:17" ht="15.75" customHeight="1">
      <c r="A43" s="12"/>
      <c r="B43" s="198"/>
      <c r="C43" s="199"/>
      <c r="D43" s="191"/>
      <c r="E43" s="201"/>
      <c r="F43" s="201"/>
      <c r="G43" s="201"/>
      <c r="H43" s="191"/>
      <c r="I43" s="191"/>
      <c r="J43" s="191"/>
      <c r="K43" s="191"/>
      <c r="L43" s="191"/>
      <c r="M43" s="191"/>
      <c r="N43" s="194"/>
      <c r="O43" s="194"/>
      <c r="P43" s="195"/>
      <c r="Q43" s="12"/>
    </row>
    <row r="44" spans="1:17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5.75" customHeight="1">
      <c r="A45" s="189" t="s">
        <v>138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2"/>
      <c r="L45" s="12"/>
      <c r="M45" s="12"/>
      <c r="N45" s="12"/>
      <c r="O45" s="12"/>
      <c r="P45" s="12"/>
      <c r="Q45" s="12"/>
    </row>
    <row r="46" spans="1:17" ht="15.75" customHeight="1">
      <c r="A46" s="82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2"/>
    </row>
    <row r="47" spans="1:17" ht="15.75" customHeight="1">
      <c r="A47" s="82"/>
      <c r="B47" s="153" t="s">
        <v>70</v>
      </c>
      <c r="C47" s="154"/>
      <c r="D47" s="152"/>
      <c r="E47" s="151" t="s">
        <v>74</v>
      </c>
      <c r="F47" s="151"/>
      <c r="G47" s="152"/>
      <c r="H47" s="152"/>
      <c r="I47" s="130"/>
      <c r="J47" s="130"/>
      <c r="K47" s="130"/>
      <c r="L47" s="130"/>
      <c r="M47" s="130"/>
      <c r="N47" s="140" t="s">
        <v>9</v>
      </c>
      <c r="O47" s="141"/>
      <c r="P47" s="142"/>
      <c r="Q47" s="12"/>
    </row>
    <row r="48" spans="1:17" ht="15.75" customHeight="1">
      <c r="A48" s="82"/>
      <c r="B48" s="145">
        <f>'省エネ効果'!N38</f>
        <v>44987.5</v>
      </c>
      <c r="C48" s="146"/>
      <c r="D48" s="131" t="s">
        <v>71</v>
      </c>
      <c r="E48" s="131" t="s">
        <v>69</v>
      </c>
      <c r="F48" s="147">
        <v>12</v>
      </c>
      <c r="G48" s="147"/>
      <c r="H48" s="147" t="s">
        <v>72</v>
      </c>
      <c r="I48" s="147"/>
      <c r="J48" s="131"/>
      <c r="K48" s="131"/>
      <c r="L48" s="131"/>
      <c r="M48" s="131" t="s">
        <v>73</v>
      </c>
      <c r="N48" s="148">
        <f>ROUND(B48*F48,-3)</f>
        <v>540000</v>
      </c>
      <c r="O48" s="149"/>
      <c r="P48" s="150"/>
      <c r="Q48" s="12"/>
    </row>
    <row r="49" spans="1:17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1" spans="1:11" ht="15.7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69"/>
    </row>
  </sheetData>
  <sheetProtection/>
  <mergeCells count="67">
    <mergeCell ref="B35:I35"/>
    <mergeCell ref="B36:I36"/>
    <mergeCell ref="B12:P12"/>
    <mergeCell ref="B13:P13"/>
    <mergeCell ref="B15:P15"/>
    <mergeCell ref="B16:P16"/>
    <mergeCell ref="B17:P17"/>
    <mergeCell ref="B24:C24"/>
    <mergeCell ref="B22:C22"/>
    <mergeCell ref="B23:C23"/>
    <mergeCell ref="B34:E34"/>
    <mergeCell ref="F34:G34"/>
    <mergeCell ref="I41:J43"/>
    <mergeCell ref="K41:K43"/>
    <mergeCell ref="J35:P36"/>
    <mergeCell ref="A1:B1"/>
    <mergeCell ref="M1:Q1"/>
    <mergeCell ref="A6:H7"/>
    <mergeCell ref="M9:Q9"/>
    <mergeCell ref="M10:Q10"/>
    <mergeCell ref="A45:J45"/>
    <mergeCell ref="H41:H43"/>
    <mergeCell ref="L41:M43"/>
    <mergeCell ref="N41:P43"/>
    <mergeCell ref="B41:C43"/>
    <mergeCell ref="D41:D43"/>
    <mergeCell ref="E41:G43"/>
    <mergeCell ref="D23:E23"/>
    <mergeCell ref="D24:E24"/>
    <mergeCell ref="N24:O24"/>
    <mergeCell ref="J25:O25"/>
    <mergeCell ref="B14:P14"/>
    <mergeCell ref="B46:P46"/>
    <mergeCell ref="B40:C40"/>
    <mergeCell ref="E40:G40"/>
    <mergeCell ref="I40:J40"/>
    <mergeCell ref="N40:P40"/>
    <mergeCell ref="F23:H23"/>
    <mergeCell ref="F24:H24"/>
    <mergeCell ref="D22:E22"/>
    <mergeCell ref="J30:P31"/>
    <mergeCell ref="B37:G37"/>
    <mergeCell ref="A38:J38"/>
    <mergeCell ref="K38:N38"/>
    <mergeCell ref="J23:M23"/>
    <mergeCell ref="N23:O23"/>
    <mergeCell ref="J24:M24"/>
    <mergeCell ref="E28:F28"/>
    <mergeCell ref="J33:P33"/>
    <mergeCell ref="J26:P26"/>
    <mergeCell ref="B26:H26"/>
    <mergeCell ref="A20:H20"/>
    <mergeCell ref="J20:Q20"/>
    <mergeCell ref="B30:H31"/>
    <mergeCell ref="J22:M22"/>
    <mergeCell ref="N22:O22"/>
    <mergeCell ref="F22:H22"/>
    <mergeCell ref="N47:P47"/>
    <mergeCell ref="C3:N4"/>
    <mergeCell ref="B48:C48"/>
    <mergeCell ref="F48:G48"/>
    <mergeCell ref="N48:P48"/>
    <mergeCell ref="H48:I48"/>
    <mergeCell ref="E47:H47"/>
    <mergeCell ref="B47:D47"/>
    <mergeCell ref="M28:N28"/>
    <mergeCell ref="A33:H33"/>
  </mergeCells>
  <dataValidations count="3">
    <dataValidation type="whole" allowBlank="1" showInputMessage="1" showErrorMessage="1" imeMode="off" sqref="M28:N28 E28:F28">
      <formula1>0</formula1>
      <formula2>100</formula2>
    </dataValidation>
    <dataValidation allowBlank="1" showInputMessage="1" showErrorMessage="1" imeMode="on" sqref="B35:I36 N48 N46:P46 I46:M48 C46:D46 E46:F48 G46:H46 G48:H48 D48 B46:B48 M9:Q10 K38:N38 A6:H7"/>
    <dataValidation allowBlank="1" showInputMessage="1" showErrorMessage="1" imeMode="off" sqref="M1:Q1 A1:B1"/>
  </dataValidations>
  <printOptions/>
  <pageMargins left="0.7874015748031497" right="0.3937007874015748" top="0.7480314960629921" bottom="0.7480314960629921" header="0.4330708661417323" footer="0.31496062992125984"/>
  <pageSetup errors="blank" horizontalDpi="600" verticalDpi="600" orientation="portrait" paperSize="9" r:id="rId1"/>
  <rowBreaks count="1" manualBreakCount="1">
    <brk id="49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60"/>
  <sheetViews>
    <sheetView zoomScalePageLayoutView="0" workbookViewId="0" topLeftCell="A13">
      <selection activeCell="L26" sqref="L26"/>
    </sheetView>
  </sheetViews>
  <sheetFormatPr defaultColWidth="9.140625" defaultRowHeight="12.75"/>
  <cols>
    <col min="1" max="1" width="1.57421875" style="54" customWidth="1"/>
    <col min="2" max="2" width="5.57421875" style="54" customWidth="1"/>
    <col min="3" max="3" width="8.421875" style="54" customWidth="1"/>
    <col min="4" max="4" width="4.57421875" style="54" customWidth="1"/>
    <col min="5" max="5" width="9.140625" style="54" customWidth="1"/>
    <col min="6" max="6" width="15.421875" style="54" customWidth="1"/>
    <col min="7" max="7" width="10.421875" style="54" customWidth="1"/>
    <col min="8" max="8" width="17.28125" style="54" customWidth="1"/>
    <col min="9" max="14" width="9.140625" style="54" customWidth="1"/>
    <col min="15" max="15" width="5.7109375" style="54" customWidth="1"/>
    <col min="16" max="16" width="9.00390625" style="54" customWidth="1"/>
    <col min="17" max="17" width="1.421875" style="54" customWidth="1"/>
    <col min="18" max="16384" width="9.140625" style="54" customWidth="1"/>
  </cols>
  <sheetData>
    <row r="1" spans="1:17" ht="14.25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2"/>
    </row>
    <row r="2" spans="1:17" ht="14.25">
      <c r="A2" s="12"/>
      <c r="B2" s="238" t="str">
        <f>'報告書'!A6&amp;" 　デマンド・コントロール効果試算表（制御対象エアコン一覧表）"</f>
        <v>　様 　デマンド・コントロール効果試算表（制御対象エアコン一覧表）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40"/>
      <c r="Q2" s="12"/>
    </row>
    <row r="3" spans="1:17" ht="12">
      <c r="A3" s="12"/>
      <c r="B3" s="248" t="s">
        <v>12</v>
      </c>
      <c r="C3" s="237" t="s">
        <v>13</v>
      </c>
      <c r="D3" s="237" t="s">
        <v>58</v>
      </c>
      <c r="E3" s="230" t="s">
        <v>80</v>
      </c>
      <c r="F3" s="237" t="s">
        <v>14</v>
      </c>
      <c r="G3" s="230" t="s">
        <v>20</v>
      </c>
      <c r="H3" s="230" t="s">
        <v>21</v>
      </c>
      <c r="I3" s="55" t="s">
        <v>84</v>
      </c>
      <c r="J3" s="55" t="s">
        <v>83</v>
      </c>
      <c r="K3" s="230" t="s">
        <v>23</v>
      </c>
      <c r="L3" s="59" t="s">
        <v>90</v>
      </c>
      <c r="M3" s="59" t="s">
        <v>92</v>
      </c>
      <c r="N3" s="104" t="s">
        <v>81</v>
      </c>
      <c r="O3" s="232" t="s">
        <v>49</v>
      </c>
      <c r="P3" s="233"/>
      <c r="Q3" s="12"/>
    </row>
    <row r="4" spans="1:17" ht="12.75" thickBot="1">
      <c r="A4" s="12"/>
      <c r="B4" s="249"/>
      <c r="C4" s="230"/>
      <c r="D4" s="230"/>
      <c r="E4" s="231"/>
      <c r="F4" s="230"/>
      <c r="G4" s="250"/>
      <c r="H4" s="250"/>
      <c r="I4" s="56" t="s">
        <v>16</v>
      </c>
      <c r="J4" s="57" t="s">
        <v>16</v>
      </c>
      <c r="K4" s="231"/>
      <c r="L4" s="100" t="s">
        <v>91</v>
      </c>
      <c r="M4" s="100" t="s">
        <v>42</v>
      </c>
      <c r="N4" s="58" t="s">
        <v>17</v>
      </c>
      <c r="O4" s="103" t="s">
        <v>50</v>
      </c>
      <c r="P4" s="60" t="s">
        <v>51</v>
      </c>
      <c r="Q4" s="12"/>
    </row>
    <row r="5" spans="1:19" ht="12">
      <c r="A5" s="12"/>
      <c r="B5" s="15">
        <v>1</v>
      </c>
      <c r="C5" s="1" t="s">
        <v>105</v>
      </c>
      <c r="D5" s="1">
        <v>1</v>
      </c>
      <c r="E5" s="1"/>
      <c r="F5" s="1" t="s">
        <v>104</v>
      </c>
      <c r="G5" s="1"/>
      <c r="H5" s="95"/>
      <c r="I5" s="7">
        <v>65</v>
      </c>
      <c r="J5" s="16">
        <f>IF(I5="","",I5*1.25)</f>
        <v>81.25</v>
      </c>
      <c r="K5" s="1" t="s">
        <v>86</v>
      </c>
      <c r="L5" s="1">
        <v>90</v>
      </c>
      <c r="M5" s="107">
        <v>15</v>
      </c>
      <c r="N5" s="139">
        <f>IF(I5="","",J5*L5*M5/100/100)</f>
        <v>10.96875</v>
      </c>
      <c r="O5" s="1"/>
      <c r="P5" s="43"/>
      <c r="Q5" s="12"/>
      <c r="S5" s="54" t="s">
        <v>85</v>
      </c>
    </row>
    <row r="6" spans="1:19" ht="12">
      <c r="A6" s="12"/>
      <c r="B6" s="17">
        <v>2</v>
      </c>
      <c r="C6" s="2" t="s">
        <v>87</v>
      </c>
      <c r="D6" s="2" t="s">
        <v>87</v>
      </c>
      <c r="E6" s="2" t="s">
        <v>111</v>
      </c>
      <c r="F6" s="2" t="s">
        <v>106</v>
      </c>
      <c r="G6" s="2"/>
      <c r="H6" s="96"/>
      <c r="I6" s="8">
        <v>7.5</v>
      </c>
      <c r="J6" s="18">
        <f aca="true" t="shared" si="0" ref="J6:J32">IF(I6="","",I6*1.25)</f>
        <v>9.375</v>
      </c>
      <c r="K6" s="2" t="s">
        <v>85</v>
      </c>
      <c r="L6" s="2">
        <v>90</v>
      </c>
      <c r="M6" s="3">
        <v>60</v>
      </c>
      <c r="N6" s="19">
        <f aca="true" t="shared" si="1" ref="N6:N31">IF(I6="","",J6*L6*M6/100/100)</f>
        <v>5.0625</v>
      </c>
      <c r="O6" s="2"/>
      <c r="P6" s="44"/>
      <c r="Q6" s="12"/>
      <c r="S6" s="54" t="s">
        <v>86</v>
      </c>
    </row>
    <row r="7" spans="1:17" ht="12">
      <c r="A7" s="12"/>
      <c r="B7" s="20">
        <v>3</v>
      </c>
      <c r="C7" s="2" t="s">
        <v>87</v>
      </c>
      <c r="D7" s="3" t="s">
        <v>87</v>
      </c>
      <c r="E7" s="2" t="s">
        <v>113</v>
      </c>
      <c r="F7" s="2" t="s">
        <v>107</v>
      </c>
      <c r="G7" s="2"/>
      <c r="H7" s="96"/>
      <c r="I7" s="9">
        <v>3.7</v>
      </c>
      <c r="J7" s="18">
        <f t="shared" si="0"/>
        <v>4.625</v>
      </c>
      <c r="K7" s="3"/>
      <c r="L7" s="2"/>
      <c r="M7" s="3"/>
      <c r="N7" s="19">
        <f t="shared" si="1"/>
        <v>0</v>
      </c>
      <c r="O7" s="3"/>
      <c r="P7" s="44"/>
      <c r="Q7" s="12"/>
    </row>
    <row r="8" spans="1:17" ht="12">
      <c r="A8" s="12"/>
      <c r="B8" s="20">
        <v>4</v>
      </c>
      <c r="C8" s="2"/>
      <c r="D8" s="3"/>
      <c r="E8" s="2"/>
      <c r="F8" s="2"/>
      <c r="G8" s="2"/>
      <c r="H8" s="96"/>
      <c r="I8" s="9"/>
      <c r="J8" s="18">
        <f t="shared" si="0"/>
      </c>
      <c r="K8" s="3"/>
      <c r="L8" s="2"/>
      <c r="M8" s="3"/>
      <c r="N8" s="19">
        <f t="shared" si="1"/>
      </c>
      <c r="O8" s="3"/>
      <c r="P8" s="44"/>
      <c r="Q8" s="12"/>
    </row>
    <row r="9" spans="1:17" ht="12">
      <c r="A9" s="12"/>
      <c r="B9" s="20">
        <v>5</v>
      </c>
      <c r="C9" s="2" t="s">
        <v>55</v>
      </c>
      <c r="D9" s="3">
        <v>1</v>
      </c>
      <c r="E9" s="2" t="s">
        <v>120</v>
      </c>
      <c r="F9" s="2" t="s">
        <v>130</v>
      </c>
      <c r="G9" s="2"/>
      <c r="H9" s="96"/>
      <c r="I9" s="9">
        <v>35.5</v>
      </c>
      <c r="J9" s="18">
        <f t="shared" si="0"/>
        <v>44.375</v>
      </c>
      <c r="K9" s="3" t="s">
        <v>86</v>
      </c>
      <c r="L9" s="2">
        <v>90</v>
      </c>
      <c r="M9" s="3">
        <v>20</v>
      </c>
      <c r="N9" s="19">
        <f t="shared" si="1"/>
        <v>7.9875</v>
      </c>
      <c r="O9" s="3"/>
      <c r="P9" s="44"/>
      <c r="Q9" s="12"/>
    </row>
    <row r="10" spans="1:17" ht="12">
      <c r="A10" s="12"/>
      <c r="B10" s="20">
        <v>6</v>
      </c>
      <c r="C10" s="2" t="s">
        <v>89</v>
      </c>
      <c r="D10" s="3">
        <v>2</v>
      </c>
      <c r="E10" s="2" t="s">
        <v>122</v>
      </c>
      <c r="F10" s="2" t="s">
        <v>123</v>
      </c>
      <c r="G10" s="2"/>
      <c r="H10" s="96"/>
      <c r="I10" s="9">
        <v>28</v>
      </c>
      <c r="J10" s="18">
        <f t="shared" si="0"/>
        <v>35</v>
      </c>
      <c r="K10" s="3" t="s">
        <v>86</v>
      </c>
      <c r="L10" s="2">
        <v>90</v>
      </c>
      <c r="M10" s="3">
        <v>20</v>
      </c>
      <c r="N10" s="19">
        <f t="shared" si="1"/>
        <v>6.3</v>
      </c>
      <c r="O10" s="3"/>
      <c r="P10" s="44"/>
      <c r="Q10" s="12"/>
    </row>
    <row r="11" spans="1:17" ht="12">
      <c r="A11" s="12"/>
      <c r="B11" s="20">
        <v>7</v>
      </c>
      <c r="C11" s="2" t="s">
        <v>77</v>
      </c>
      <c r="D11" s="3" t="s">
        <v>88</v>
      </c>
      <c r="E11" s="2" t="s">
        <v>125</v>
      </c>
      <c r="F11" s="2" t="s">
        <v>126</v>
      </c>
      <c r="G11" s="2"/>
      <c r="H11" s="96"/>
      <c r="I11" s="9">
        <v>20.5</v>
      </c>
      <c r="J11" s="18">
        <f t="shared" si="0"/>
        <v>25.625</v>
      </c>
      <c r="K11" s="3" t="s">
        <v>86</v>
      </c>
      <c r="L11" s="2">
        <v>90</v>
      </c>
      <c r="M11" s="3">
        <v>20</v>
      </c>
      <c r="N11" s="19">
        <f t="shared" si="1"/>
        <v>4.6125</v>
      </c>
      <c r="O11" s="3"/>
      <c r="P11" s="44"/>
      <c r="Q11" s="12"/>
    </row>
    <row r="12" spans="1:17" ht="12">
      <c r="A12" s="12"/>
      <c r="B12" s="20">
        <v>8</v>
      </c>
      <c r="C12" s="2" t="s">
        <v>77</v>
      </c>
      <c r="D12" s="3">
        <v>1</v>
      </c>
      <c r="E12" s="2" t="s">
        <v>127</v>
      </c>
      <c r="F12" s="2" t="s">
        <v>108</v>
      </c>
      <c r="G12" s="2"/>
      <c r="H12" s="96"/>
      <c r="I12" s="9">
        <v>13.4</v>
      </c>
      <c r="J12" s="18">
        <f t="shared" si="0"/>
        <v>16.75</v>
      </c>
      <c r="K12" s="3" t="s">
        <v>86</v>
      </c>
      <c r="L12" s="2">
        <v>90</v>
      </c>
      <c r="M12" s="3">
        <v>20</v>
      </c>
      <c r="N12" s="19">
        <f t="shared" si="1"/>
        <v>3.015</v>
      </c>
      <c r="O12" s="3"/>
      <c r="P12" s="44"/>
      <c r="Q12" s="12"/>
    </row>
    <row r="13" spans="1:17" ht="12">
      <c r="A13" s="12"/>
      <c r="B13" s="20">
        <v>9</v>
      </c>
      <c r="C13" s="2" t="s">
        <v>77</v>
      </c>
      <c r="D13" s="3">
        <v>2</v>
      </c>
      <c r="E13" s="2" t="s">
        <v>129</v>
      </c>
      <c r="F13" s="2" t="s">
        <v>130</v>
      </c>
      <c r="G13" s="2"/>
      <c r="H13" s="96"/>
      <c r="I13" s="9">
        <v>9</v>
      </c>
      <c r="J13" s="18">
        <f t="shared" si="0"/>
        <v>11.25</v>
      </c>
      <c r="K13" s="3" t="s">
        <v>86</v>
      </c>
      <c r="L13" s="2">
        <v>90</v>
      </c>
      <c r="M13" s="3">
        <v>20</v>
      </c>
      <c r="N13" s="19">
        <f t="shared" si="1"/>
        <v>2.025</v>
      </c>
      <c r="O13" s="3"/>
      <c r="P13" s="44"/>
      <c r="Q13" s="12"/>
    </row>
    <row r="14" spans="1:17" ht="12">
      <c r="A14" s="12"/>
      <c r="B14" s="20">
        <v>10</v>
      </c>
      <c r="C14" s="2" t="s">
        <v>77</v>
      </c>
      <c r="D14" s="3">
        <v>1</v>
      </c>
      <c r="E14" s="3" t="s">
        <v>131</v>
      </c>
      <c r="F14" s="2" t="s">
        <v>141</v>
      </c>
      <c r="G14" s="2"/>
      <c r="H14" s="96"/>
      <c r="I14" s="9">
        <v>5.5</v>
      </c>
      <c r="J14" s="18">
        <f t="shared" si="0"/>
        <v>6.875</v>
      </c>
      <c r="K14" s="3" t="s">
        <v>86</v>
      </c>
      <c r="L14" s="2">
        <v>90</v>
      </c>
      <c r="M14" s="3">
        <v>20</v>
      </c>
      <c r="N14" s="19">
        <f t="shared" si="1"/>
        <v>1.2375</v>
      </c>
      <c r="O14" s="3"/>
      <c r="P14" s="44"/>
      <c r="Q14" s="12"/>
    </row>
    <row r="15" spans="1:17" ht="12">
      <c r="A15" s="12"/>
      <c r="B15" s="20">
        <v>11</v>
      </c>
      <c r="C15" s="2" t="s">
        <v>77</v>
      </c>
      <c r="D15" s="3" t="s">
        <v>87</v>
      </c>
      <c r="E15" s="3" t="s">
        <v>133</v>
      </c>
      <c r="F15" s="2"/>
      <c r="G15" s="2"/>
      <c r="H15" s="96"/>
      <c r="I15" s="9"/>
      <c r="J15" s="18">
        <f t="shared" si="0"/>
      </c>
      <c r="K15" s="3"/>
      <c r="L15" s="2"/>
      <c r="M15" s="3"/>
      <c r="N15" s="19">
        <f t="shared" si="1"/>
      </c>
      <c r="O15" s="3"/>
      <c r="P15" s="44"/>
      <c r="Q15" s="12"/>
    </row>
    <row r="16" spans="1:17" ht="12">
      <c r="A16" s="12"/>
      <c r="B16" s="21">
        <v>12</v>
      </c>
      <c r="C16" s="4" t="s">
        <v>87</v>
      </c>
      <c r="D16" s="4" t="s">
        <v>87</v>
      </c>
      <c r="E16" s="4" t="s">
        <v>117</v>
      </c>
      <c r="F16" s="2" t="s">
        <v>109</v>
      </c>
      <c r="G16" s="2"/>
      <c r="H16" s="98"/>
      <c r="I16" s="10">
        <v>3.1</v>
      </c>
      <c r="J16" s="18">
        <f t="shared" si="0"/>
        <v>3.875</v>
      </c>
      <c r="K16" s="3"/>
      <c r="L16" s="2"/>
      <c r="M16" s="3"/>
      <c r="N16" s="19"/>
      <c r="O16" s="4"/>
      <c r="P16" s="45"/>
      <c r="Q16" s="12"/>
    </row>
    <row r="17" spans="1:17" ht="12">
      <c r="A17" s="12"/>
      <c r="B17" s="20">
        <v>13</v>
      </c>
      <c r="C17" s="3"/>
      <c r="D17" s="3"/>
      <c r="E17" s="3"/>
      <c r="F17" s="2"/>
      <c r="G17" s="2"/>
      <c r="H17" s="97"/>
      <c r="I17" s="9"/>
      <c r="J17" s="18">
        <f t="shared" si="0"/>
      </c>
      <c r="K17" s="3"/>
      <c r="L17" s="2"/>
      <c r="M17" s="3"/>
      <c r="N17" s="19">
        <f t="shared" si="1"/>
      </c>
      <c r="O17" s="3"/>
      <c r="P17" s="44"/>
      <c r="Q17" s="12"/>
    </row>
    <row r="18" spans="1:17" ht="12">
      <c r="A18" s="12"/>
      <c r="B18" s="20">
        <v>14</v>
      </c>
      <c r="C18" s="3"/>
      <c r="D18" s="3"/>
      <c r="E18" s="3" t="s">
        <v>137</v>
      </c>
      <c r="F18" s="3" t="s">
        <v>135</v>
      </c>
      <c r="G18" s="3"/>
      <c r="H18" s="97"/>
      <c r="I18" s="9">
        <v>5.5</v>
      </c>
      <c r="J18" s="18">
        <f t="shared" si="0"/>
        <v>6.875</v>
      </c>
      <c r="K18" s="3" t="s">
        <v>85</v>
      </c>
      <c r="L18" s="2">
        <v>90</v>
      </c>
      <c r="M18" s="3">
        <v>60</v>
      </c>
      <c r="N18" s="19">
        <f t="shared" si="1"/>
        <v>3.7125</v>
      </c>
      <c r="O18" s="3"/>
      <c r="P18" s="44"/>
      <c r="Q18" s="12"/>
    </row>
    <row r="19" spans="1:17" ht="12">
      <c r="A19" s="12"/>
      <c r="B19" s="20">
        <v>15</v>
      </c>
      <c r="C19" s="3"/>
      <c r="D19" s="3"/>
      <c r="E19" s="3"/>
      <c r="F19" s="3"/>
      <c r="G19" s="3"/>
      <c r="H19" s="97"/>
      <c r="I19" s="9"/>
      <c r="J19" s="18">
        <f t="shared" si="0"/>
      </c>
      <c r="K19" s="3"/>
      <c r="L19" s="2"/>
      <c r="M19" s="3"/>
      <c r="N19" s="19">
        <f t="shared" si="1"/>
      </c>
      <c r="O19" s="3"/>
      <c r="P19" s="44"/>
      <c r="Q19" s="12"/>
    </row>
    <row r="20" spans="1:17" ht="12">
      <c r="A20" s="12"/>
      <c r="B20" s="20">
        <v>16</v>
      </c>
      <c r="C20" s="3"/>
      <c r="D20" s="3"/>
      <c r="E20" s="3"/>
      <c r="F20" s="3"/>
      <c r="G20" s="3"/>
      <c r="H20" s="97"/>
      <c r="I20" s="9"/>
      <c r="J20" s="18">
        <f t="shared" si="0"/>
      </c>
      <c r="K20" s="3"/>
      <c r="L20" s="2"/>
      <c r="M20" s="3"/>
      <c r="N20" s="19">
        <f t="shared" si="1"/>
      </c>
      <c r="O20" s="3"/>
      <c r="P20" s="44"/>
      <c r="Q20" s="12"/>
    </row>
    <row r="21" spans="1:17" ht="12">
      <c r="A21" s="12"/>
      <c r="B21" s="20">
        <v>17</v>
      </c>
      <c r="C21" s="3"/>
      <c r="D21" s="3"/>
      <c r="E21" s="3"/>
      <c r="F21" s="3"/>
      <c r="G21" s="3"/>
      <c r="H21" s="97"/>
      <c r="I21" s="9"/>
      <c r="J21" s="18">
        <f t="shared" si="0"/>
      </c>
      <c r="K21" s="3"/>
      <c r="L21" s="2"/>
      <c r="M21" s="3"/>
      <c r="N21" s="19">
        <f t="shared" si="1"/>
      </c>
      <c r="O21" s="3"/>
      <c r="P21" s="44"/>
      <c r="Q21" s="12"/>
    </row>
    <row r="22" spans="1:17" ht="12">
      <c r="A22" s="12"/>
      <c r="B22" s="20">
        <v>18</v>
      </c>
      <c r="C22" s="3"/>
      <c r="D22" s="3"/>
      <c r="E22" s="3"/>
      <c r="F22" s="3"/>
      <c r="G22" s="3"/>
      <c r="H22" s="97"/>
      <c r="I22" s="9"/>
      <c r="J22" s="18">
        <f t="shared" si="0"/>
      </c>
      <c r="K22" s="3"/>
      <c r="L22" s="2"/>
      <c r="M22" s="3"/>
      <c r="N22" s="19">
        <f t="shared" si="1"/>
      </c>
      <c r="O22" s="3"/>
      <c r="P22" s="44"/>
      <c r="Q22" s="12"/>
    </row>
    <row r="23" spans="1:17" ht="12">
      <c r="A23" s="12"/>
      <c r="B23" s="20">
        <v>19</v>
      </c>
      <c r="C23" s="3"/>
      <c r="D23" s="3"/>
      <c r="E23" s="3"/>
      <c r="F23" s="3"/>
      <c r="G23" s="3"/>
      <c r="H23" s="97"/>
      <c r="I23" s="9"/>
      <c r="J23" s="18">
        <f t="shared" si="0"/>
      </c>
      <c r="K23" s="3"/>
      <c r="L23" s="2"/>
      <c r="M23" s="3"/>
      <c r="N23" s="19">
        <f t="shared" si="1"/>
      </c>
      <c r="O23" s="3"/>
      <c r="P23" s="44"/>
      <c r="Q23" s="12"/>
    </row>
    <row r="24" spans="1:17" ht="12">
      <c r="A24" s="12"/>
      <c r="B24" s="20">
        <v>20</v>
      </c>
      <c r="C24" s="3"/>
      <c r="D24" s="3"/>
      <c r="E24" s="3"/>
      <c r="F24" s="3"/>
      <c r="G24" s="3"/>
      <c r="H24" s="97"/>
      <c r="I24" s="9"/>
      <c r="J24" s="18">
        <f t="shared" si="0"/>
      </c>
      <c r="K24" s="3"/>
      <c r="L24" s="2"/>
      <c r="M24" s="3"/>
      <c r="N24" s="19">
        <f t="shared" si="1"/>
      </c>
      <c r="O24" s="3"/>
      <c r="P24" s="44"/>
      <c r="Q24" s="12"/>
    </row>
    <row r="25" spans="1:17" ht="12">
      <c r="A25" s="12"/>
      <c r="B25" s="20">
        <v>21</v>
      </c>
      <c r="C25" s="3"/>
      <c r="D25" s="3"/>
      <c r="E25" s="3"/>
      <c r="F25" s="3"/>
      <c r="G25" s="3"/>
      <c r="H25" s="97"/>
      <c r="I25" s="9"/>
      <c r="J25" s="18">
        <f t="shared" si="0"/>
      </c>
      <c r="K25" s="3"/>
      <c r="L25" s="2"/>
      <c r="M25" s="3"/>
      <c r="N25" s="19">
        <f t="shared" si="1"/>
      </c>
      <c r="O25" s="3"/>
      <c r="P25" s="44"/>
      <c r="Q25" s="12"/>
    </row>
    <row r="26" spans="1:17" ht="12">
      <c r="A26" s="12"/>
      <c r="B26" s="20">
        <v>22</v>
      </c>
      <c r="C26" s="3"/>
      <c r="D26" s="3"/>
      <c r="E26" s="3"/>
      <c r="F26" s="3"/>
      <c r="G26" s="3"/>
      <c r="H26" s="97"/>
      <c r="I26" s="9"/>
      <c r="J26" s="18">
        <f t="shared" si="0"/>
      </c>
      <c r="K26" s="3"/>
      <c r="L26" s="2"/>
      <c r="M26" s="3"/>
      <c r="N26" s="19">
        <f t="shared" si="1"/>
      </c>
      <c r="O26" s="3"/>
      <c r="P26" s="44"/>
      <c r="Q26" s="12"/>
    </row>
    <row r="27" spans="1:17" ht="12">
      <c r="A27" s="12"/>
      <c r="B27" s="20">
        <v>23</v>
      </c>
      <c r="C27" s="3"/>
      <c r="D27" s="3"/>
      <c r="E27" s="3"/>
      <c r="F27" s="3"/>
      <c r="G27" s="3"/>
      <c r="H27" s="97"/>
      <c r="I27" s="9"/>
      <c r="J27" s="18">
        <f t="shared" si="0"/>
      </c>
      <c r="K27" s="3"/>
      <c r="L27" s="2"/>
      <c r="M27" s="3"/>
      <c r="N27" s="19">
        <f t="shared" si="1"/>
      </c>
      <c r="O27" s="3"/>
      <c r="P27" s="44"/>
      <c r="Q27" s="12"/>
    </row>
    <row r="28" spans="1:17" ht="12">
      <c r="A28" s="12"/>
      <c r="B28" s="20">
        <v>24</v>
      </c>
      <c r="C28" s="3"/>
      <c r="D28" s="3"/>
      <c r="E28" s="3"/>
      <c r="F28" s="3"/>
      <c r="G28" s="3"/>
      <c r="H28" s="97"/>
      <c r="I28" s="9"/>
      <c r="J28" s="18">
        <f t="shared" si="0"/>
      </c>
      <c r="K28" s="3"/>
      <c r="L28" s="2"/>
      <c r="M28" s="3"/>
      <c r="N28" s="19">
        <f t="shared" si="1"/>
      </c>
      <c r="O28" s="3"/>
      <c r="P28" s="44"/>
      <c r="Q28" s="12"/>
    </row>
    <row r="29" spans="1:17" ht="12">
      <c r="A29" s="12"/>
      <c r="B29" s="20">
        <v>25</v>
      </c>
      <c r="C29" s="3"/>
      <c r="D29" s="3"/>
      <c r="E29" s="3"/>
      <c r="F29" s="3"/>
      <c r="G29" s="3"/>
      <c r="H29" s="97"/>
      <c r="I29" s="9"/>
      <c r="J29" s="18">
        <f t="shared" si="0"/>
      </c>
      <c r="K29" s="3"/>
      <c r="L29" s="2"/>
      <c r="M29" s="3"/>
      <c r="N29" s="19">
        <f t="shared" si="1"/>
      </c>
      <c r="O29" s="3"/>
      <c r="P29" s="44"/>
      <c r="Q29" s="12"/>
    </row>
    <row r="30" spans="1:17" ht="12">
      <c r="A30" s="12"/>
      <c r="B30" s="17">
        <v>26</v>
      </c>
      <c r="C30" s="2"/>
      <c r="D30" s="2"/>
      <c r="E30" s="2"/>
      <c r="F30" s="2"/>
      <c r="G30" s="2"/>
      <c r="H30" s="96"/>
      <c r="I30" s="8"/>
      <c r="J30" s="18">
        <f t="shared" si="0"/>
      </c>
      <c r="K30" s="2"/>
      <c r="L30" s="2"/>
      <c r="M30" s="3"/>
      <c r="N30" s="19">
        <f t="shared" si="1"/>
      </c>
      <c r="O30" s="2"/>
      <c r="P30" s="46"/>
      <c r="Q30" s="12"/>
    </row>
    <row r="31" spans="1:17" ht="12">
      <c r="A31" s="12"/>
      <c r="B31" s="20">
        <v>27</v>
      </c>
      <c r="C31" s="3"/>
      <c r="D31" s="3"/>
      <c r="E31" s="3"/>
      <c r="F31" s="3"/>
      <c r="G31" s="3"/>
      <c r="H31" s="97"/>
      <c r="I31" s="9"/>
      <c r="J31" s="18">
        <f t="shared" si="0"/>
      </c>
      <c r="K31" s="3"/>
      <c r="L31" s="2"/>
      <c r="M31" s="3"/>
      <c r="N31" s="49">
        <f t="shared" si="1"/>
      </c>
      <c r="O31" s="3"/>
      <c r="P31" s="44"/>
      <c r="Q31" s="12"/>
    </row>
    <row r="32" spans="1:17" ht="12.75" thickBot="1">
      <c r="A32" s="12"/>
      <c r="B32" s="22">
        <v>28</v>
      </c>
      <c r="C32" s="5"/>
      <c r="D32" s="5"/>
      <c r="E32" s="5"/>
      <c r="F32" s="5"/>
      <c r="G32" s="5"/>
      <c r="H32" s="99"/>
      <c r="I32" s="11"/>
      <c r="J32" s="23">
        <f t="shared" si="0"/>
      </c>
      <c r="K32" s="5"/>
      <c r="L32" s="2"/>
      <c r="M32" s="4"/>
      <c r="N32" s="24">
        <f>IF(I32="","",J32*L32*M32/30/100)</f>
      </c>
      <c r="O32" s="5"/>
      <c r="P32" s="47"/>
      <c r="Q32" s="12"/>
    </row>
    <row r="33" spans="1:17" ht="14.25" thickBot="1">
      <c r="A33" s="12"/>
      <c r="B33" s="222" t="s">
        <v>18</v>
      </c>
      <c r="C33" s="223"/>
      <c r="D33" s="223"/>
      <c r="E33" s="224"/>
      <c r="F33" s="25"/>
      <c r="G33" s="25"/>
      <c r="H33" s="25"/>
      <c r="I33" s="26">
        <f>IF(SUM(I5:I32)=0,"",SUM(I5:I32))</f>
        <v>196.7</v>
      </c>
      <c r="J33" s="26">
        <f>IF(SUM(J5:J32)=0,"",SUM(J5:J32))</f>
        <v>245.875</v>
      </c>
      <c r="K33" s="27"/>
      <c r="L33" s="27"/>
      <c r="M33" s="27"/>
      <c r="N33" s="28">
        <f>IF(SUM(N5:N32)&gt;0,SUM(N5:N32),"")</f>
        <v>44.92124999999999</v>
      </c>
      <c r="O33" s="29">
        <f>IF(I5="","",COUNTA(O5:O32))</f>
        <v>0</v>
      </c>
      <c r="P33" s="29">
        <f>IF(I5="","",COUNTA(P5:P32))</f>
        <v>0</v>
      </c>
      <c r="Q33" s="12"/>
    </row>
    <row r="34" spans="1:17" ht="12">
      <c r="A34" s="12"/>
      <c r="B34" s="241" t="s">
        <v>26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12"/>
    </row>
    <row r="35" spans="1:17" ht="12">
      <c r="A35" s="12"/>
      <c r="B35" s="243" t="s">
        <v>97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12"/>
    </row>
    <row r="36" spans="1:17" ht="12">
      <c r="A36" s="12"/>
      <c r="B36" s="243" t="s">
        <v>98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7"/>
      <c r="Q36" s="12"/>
    </row>
    <row r="37" spans="1:17" ht="12.75" thickBot="1">
      <c r="A37" s="12"/>
      <c r="B37" s="245" t="s">
        <v>99</v>
      </c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12"/>
    </row>
    <row r="38" spans="1:17" ht="12.75" thickBot="1">
      <c r="A38" s="12"/>
      <c r="B38" s="30" t="s">
        <v>19</v>
      </c>
      <c r="C38" s="31"/>
      <c r="D38" s="31"/>
      <c r="E38" s="31"/>
      <c r="F38" s="32"/>
      <c r="G38" s="235" t="s">
        <v>25</v>
      </c>
      <c r="H38" s="236"/>
      <c r="I38" s="234">
        <f>IF(N33&gt;0,COUNT(N5:N32),"")</f>
        <v>10</v>
      </c>
      <c r="J38" s="234"/>
      <c r="K38" s="227" t="s">
        <v>100</v>
      </c>
      <c r="L38" s="228"/>
      <c r="M38" s="228"/>
      <c r="N38" s="229"/>
      <c r="O38" s="225">
        <f>IF(N33&gt;0,ROUNDUP(N33,1),"")</f>
        <v>45</v>
      </c>
      <c r="P38" s="226"/>
      <c r="Q38" s="12"/>
    </row>
    <row r="39" spans="1:17" ht="13.5">
      <c r="A39" s="12"/>
      <c r="B39" s="13"/>
      <c r="C39" s="13"/>
      <c r="D39" s="13"/>
      <c r="E39" s="13"/>
      <c r="F39" s="13"/>
      <c r="G39" s="13"/>
      <c r="H39" s="13"/>
      <c r="I39" s="33"/>
      <c r="J39" s="33"/>
      <c r="K39" s="13"/>
      <c r="L39" s="13"/>
      <c r="M39" s="13"/>
      <c r="N39" s="34"/>
      <c r="O39" s="13"/>
      <c r="P39" s="34"/>
      <c r="Q39" s="12"/>
    </row>
    <row r="40" spans="2:16" ht="13.5"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1"/>
    </row>
    <row r="41" spans="2:16" ht="13.5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101"/>
      <c r="M41" s="101"/>
      <c r="N41" s="62"/>
      <c r="O41" s="61"/>
      <c r="P41" s="62"/>
    </row>
    <row r="42" spans="2:16" ht="13.5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101"/>
      <c r="M42" s="101"/>
      <c r="N42" s="63"/>
      <c r="O42" s="61"/>
      <c r="P42" s="63"/>
    </row>
    <row r="43" spans="2:16" ht="13.5">
      <c r="B43" s="61"/>
      <c r="C43" s="64"/>
      <c r="D43" s="64"/>
      <c r="E43" s="64"/>
      <c r="F43" s="64"/>
      <c r="G43" s="64"/>
      <c r="H43" s="64"/>
      <c r="I43" s="65"/>
      <c r="J43" s="65"/>
      <c r="K43" s="64"/>
      <c r="L43" s="64"/>
      <c r="M43" s="64"/>
      <c r="N43" s="66"/>
      <c r="O43" s="64"/>
      <c r="P43" s="66"/>
    </row>
    <row r="44" spans="2:16" ht="13.5">
      <c r="B44" s="61"/>
      <c r="C44" s="64"/>
      <c r="D44" s="64"/>
      <c r="E44" s="64"/>
      <c r="F44" s="64"/>
      <c r="G44" s="64"/>
      <c r="H44" s="64"/>
      <c r="I44" s="65"/>
      <c r="J44" s="65"/>
      <c r="K44" s="64"/>
      <c r="L44" s="64"/>
      <c r="M44" s="64"/>
      <c r="N44" s="66"/>
      <c r="O44" s="64"/>
      <c r="P44" s="66"/>
    </row>
    <row r="45" spans="2:16" ht="13.5">
      <c r="B45" s="61"/>
      <c r="C45" s="64"/>
      <c r="D45" s="64"/>
      <c r="E45" s="64"/>
      <c r="F45" s="64"/>
      <c r="G45" s="64"/>
      <c r="H45" s="64"/>
      <c r="I45" s="65"/>
      <c r="J45" s="65"/>
      <c r="K45" s="64"/>
      <c r="L45" s="64"/>
      <c r="M45" s="64"/>
      <c r="N45" s="66"/>
      <c r="O45" s="64"/>
      <c r="P45" s="66"/>
    </row>
    <row r="46" spans="2:16" ht="13.5">
      <c r="B46" s="61"/>
      <c r="C46" s="64"/>
      <c r="D46" s="64"/>
      <c r="E46" s="64"/>
      <c r="F46" s="64"/>
      <c r="G46" s="64"/>
      <c r="H46" s="64"/>
      <c r="I46" s="65"/>
      <c r="J46" s="65"/>
      <c r="K46" s="64"/>
      <c r="L46" s="64"/>
      <c r="M46" s="64"/>
      <c r="N46" s="66"/>
      <c r="O46" s="64"/>
      <c r="P46" s="66"/>
    </row>
    <row r="47" spans="2:16" ht="13.5">
      <c r="B47" s="61"/>
      <c r="C47" s="64"/>
      <c r="D47" s="64"/>
      <c r="E47" s="64"/>
      <c r="F47" s="64"/>
      <c r="G47" s="64"/>
      <c r="H47" s="64"/>
      <c r="I47" s="65"/>
      <c r="J47" s="65"/>
      <c r="K47" s="64"/>
      <c r="L47" s="64"/>
      <c r="M47" s="64"/>
      <c r="N47" s="66"/>
      <c r="O47" s="64"/>
      <c r="P47" s="66"/>
    </row>
    <row r="48" spans="2:16" ht="13.5">
      <c r="B48" s="61"/>
      <c r="C48" s="64"/>
      <c r="D48" s="64"/>
      <c r="E48" s="64"/>
      <c r="F48" s="64"/>
      <c r="G48" s="64"/>
      <c r="H48" s="64"/>
      <c r="I48" s="65"/>
      <c r="J48" s="65"/>
      <c r="K48" s="64"/>
      <c r="L48" s="64"/>
      <c r="M48" s="64"/>
      <c r="N48" s="66"/>
      <c r="O48" s="64"/>
      <c r="P48" s="66"/>
    </row>
    <row r="49" spans="2:16" ht="13.5">
      <c r="B49" s="61"/>
      <c r="C49" s="64"/>
      <c r="D49" s="64"/>
      <c r="E49" s="64"/>
      <c r="F49" s="64"/>
      <c r="G49" s="64"/>
      <c r="H49" s="64"/>
      <c r="I49" s="65"/>
      <c r="J49" s="65"/>
      <c r="K49" s="64"/>
      <c r="L49" s="64"/>
      <c r="M49" s="64"/>
      <c r="N49" s="66"/>
      <c r="O49" s="64"/>
      <c r="P49" s="66"/>
    </row>
    <row r="50" spans="2:16" ht="13.5">
      <c r="B50" s="61"/>
      <c r="C50" s="64"/>
      <c r="D50" s="64"/>
      <c r="E50" s="64"/>
      <c r="F50" s="64"/>
      <c r="G50" s="64"/>
      <c r="H50" s="64"/>
      <c r="I50" s="65"/>
      <c r="J50" s="65"/>
      <c r="K50" s="64"/>
      <c r="L50" s="64"/>
      <c r="M50" s="64"/>
      <c r="N50" s="66"/>
      <c r="O50" s="64"/>
      <c r="P50" s="66"/>
    </row>
    <row r="51" spans="2:16" ht="13.5">
      <c r="B51" s="61"/>
      <c r="C51" s="64"/>
      <c r="D51" s="64"/>
      <c r="E51" s="64"/>
      <c r="F51" s="64"/>
      <c r="G51" s="64"/>
      <c r="H51" s="64"/>
      <c r="I51" s="65"/>
      <c r="J51" s="65"/>
      <c r="K51" s="64"/>
      <c r="L51" s="64"/>
      <c r="M51" s="64"/>
      <c r="N51" s="66"/>
      <c r="O51" s="64"/>
      <c r="P51" s="66"/>
    </row>
    <row r="52" spans="2:16" ht="13.5">
      <c r="B52" s="61"/>
      <c r="C52" s="64"/>
      <c r="D52" s="64"/>
      <c r="E52" s="64"/>
      <c r="F52" s="64"/>
      <c r="G52" s="64"/>
      <c r="H52" s="64"/>
      <c r="I52" s="65"/>
      <c r="J52" s="65"/>
      <c r="K52" s="64"/>
      <c r="L52" s="64"/>
      <c r="M52" s="64"/>
      <c r="N52" s="66"/>
      <c r="O52" s="64"/>
      <c r="P52" s="66"/>
    </row>
    <row r="53" spans="2:16" ht="13.5">
      <c r="B53" s="61"/>
      <c r="C53" s="64"/>
      <c r="D53" s="64"/>
      <c r="E53" s="64"/>
      <c r="F53" s="64"/>
      <c r="G53" s="64"/>
      <c r="H53" s="64"/>
      <c r="I53" s="65"/>
      <c r="J53" s="65"/>
      <c r="K53" s="64"/>
      <c r="L53" s="64"/>
      <c r="M53" s="64"/>
      <c r="N53" s="66"/>
      <c r="O53" s="64"/>
      <c r="P53" s="66"/>
    </row>
    <row r="54" spans="2:16" ht="13.5">
      <c r="B54" s="61"/>
      <c r="C54" s="64"/>
      <c r="D54" s="64"/>
      <c r="E54" s="64"/>
      <c r="F54" s="64"/>
      <c r="G54" s="64"/>
      <c r="H54" s="64"/>
      <c r="I54" s="65"/>
      <c r="J54" s="65"/>
      <c r="K54" s="64"/>
      <c r="L54" s="64"/>
      <c r="M54" s="64"/>
      <c r="N54" s="66"/>
      <c r="O54" s="64"/>
      <c r="P54" s="66"/>
    </row>
    <row r="55" spans="2:16" ht="13.5">
      <c r="B55" s="61"/>
      <c r="C55" s="64"/>
      <c r="D55" s="64"/>
      <c r="E55" s="64"/>
      <c r="F55" s="64"/>
      <c r="G55" s="64"/>
      <c r="H55" s="64"/>
      <c r="I55" s="65"/>
      <c r="J55" s="65"/>
      <c r="K55" s="64"/>
      <c r="L55" s="64"/>
      <c r="M55" s="64"/>
      <c r="N55" s="66"/>
      <c r="O55" s="64"/>
      <c r="P55" s="66"/>
    </row>
    <row r="56" spans="2:16" ht="13.5">
      <c r="B56" s="61"/>
      <c r="C56" s="64"/>
      <c r="D56" s="64"/>
      <c r="E56" s="64"/>
      <c r="F56" s="64"/>
      <c r="G56" s="64"/>
      <c r="H56" s="64"/>
      <c r="I56" s="65"/>
      <c r="J56" s="65"/>
      <c r="K56" s="64"/>
      <c r="L56" s="64"/>
      <c r="M56" s="64"/>
      <c r="N56" s="66"/>
      <c r="O56" s="64"/>
      <c r="P56" s="66"/>
    </row>
    <row r="57" spans="2:16" ht="13.5">
      <c r="B57" s="61"/>
      <c r="C57" s="64"/>
      <c r="D57" s="64"/>
      <c r="E57" s="64"/>
      <c r="F57" s="64"/>
      <c r="G57" s="64"/>
      <c r="H57" s="64"/>
      <c r="I57" s="65"/>
      <c r="J57" s="65"/>
      <c r="K57" s="64"/>
      <c r="L57" s="64"/>
      <c r="M57" s="64"/>
      <c r="N57" s="66"/>
      <c r="O57" s="64"/>
      <c r="P57" s="66"/>
    </row>
    <row r="58" spans="2:16" ht="13.5">
      <c r="B58" s="61"/>
      <c r="C58" s="64"/>
      <c r="D58" s="64"/>
      <c r="E58" s="64"/>
      <c r="F58" s="64"/>
      <c r="G58" s="64"/>
      <c r="H58" s="64"/>
      <c r="I58" s="65"/>
      <c r="J58" s="65"/>
      <c r="K58" s="64"/>
      <c r="L58" s="64"/>
      <c r="M58" s="64"/>
      <c r="N58" s="66"/>
      <c r="O58" s="64"/>
      <c r="P58" s="66"/>
    </row>
    <row r="59" spans="2:16" ht="13.5">
      <c r="B59" s="61"/>
      <c r="C59" s="64"/>
      <c r="D59" s="64"/>
      <c r="E59" s="64"/>
      <c r="F59" s="64"/>
      <c r="G59" s="64"/>
      <c r="H59" s="64"/>
      <c r="I59" s="65"/>
      <c r="J59" s="65"/>
      <c r="K59" s="64"/>
      <c r="L59" s="64"/>
      <c r="M59" s="64"/>
      <c r="N59" s="66"/>
      <c r="O59" s="64"/>
      <c r="P59" s="66"/>
    </row>
    <row r="60" spans="2:16" ht="13.5">
      <c r="B60" s="67"/>
      <c r="C60" s="67"/>
      <c r="D60" s="67"/>
      <c r="E60" s="67"/>
      <c r="F60" s="67"/>
      <c r="G60" s="67"/>
      <c r="H60" s="67"/>
      <c r="I60" s="68"/>
      <c r="J60" s="68"/>
      <c r="K60" s="67"/>
      <c r="L60" s="67"/>
      <c r="M60" s="67"/>
      <c r="N60" s="67"/>
      <c r="O60" s="67"/>
      <c r="P60" s="67"/>
    </row>
  </sheetData>
  <sheetProtection/>
  <mergeCells count="20">
    <mergeCell ref="B2:P2"/>
    <mergeCell ref="B34:P34"/>
    <mergeCell ref="B35:P35"/>
    <mergeCell ref="B37:P37"/>
    <mergeCell ref="B36:P36"/>
    <mergeCell ref="B3:B4"/>
    <mergeCell ref="F3:F4"/>
    <mergeCell ref="D3:D4"/>
    <mergeCell ref="G3:G4"/>
    <mergeCell ref="H3:H4"/>
    <mergeCell ref="B40:P40"/>
    <mergeCell ref="B33:E33"/>
    <mergeCell ref="O38:P38"/>
    <mergeCell ref="K38:N38"/>
    <mergeCell ref="K3:K4"/>
    <mergeCell ref="O3:P3"/>
    <mergeCell ref="I38:J38"/>
    <mergeCell ref="G38:H38"/>
    <mergeCell ref="E3:E4"/>
    <mergeCell ref="C3:C4"/>
  </mergeCells>
  <dataValidations count="2">
    <dataValidation allowBlank="1" showInputMessage="1" showErrorMessage="1" imeMode="on" sqref="O5:P32 C5:G32"/>
    <dataValidation allowBlank="1" showInputMessage="1" showErrorMessage="1" imeMode="off" sqref="H5:I32 K5:M32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O60"/>
  <sheetViews>
    <sheetView zoomScalePageLayoutView="0" workbookViewId="0" topLeftCell="A2">
      <selection activeCell="I3" sqref="I3"/>
    </sheetView>
  </sheetViews>
  <sheetFormatPr defaultColWidth="9.140625" defaultRowHeight="12.75"/>
  <cols>
    <col min="1" max="1" width="1.57421875" style="14" customWidth="1"/>
    <col min="2" max="2" width="5.57421875" style="14" customWidth="1"/>
    <col min="3" max="3" width="9.7109375" style="14" customWidth="1"/>
    <col min="4" max="4" width="5.7109375" style="14" customWidth="1"/>
    <col min="5" max="5" width="9.28125" style="14" customWidth="1"/>
    <col min="6" max="6" width="16.8515625" style="14" customWidth="1"/>
    <col min="7" max="7" width="9.140625" style="14" customWidth="1"/>
    <col min="8" max="8" width="17.00390625" style="14" customWidth="1"/>
    <col min="9" max="11" width="9.140625" style="14" customWidth="1"/>
    <col min="12" max="12" width="11.7109375" style="14" customWidth="1"/>
    <col min="13" max="14" width="9.140625" style="14" customWidth="1"/>
    <col min="15" max="15" width="1.421875" style="14" customWidth="1"/>
    <col min="16" max="16384" width="9.140625" style="14" customWidth="1"/>
  </cols>
  <sheetData>
    <row r="1" spans="1:15" ht="14.25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2"/>
    </row>
    <row r="2" spans="1:15" ht="14.25">
      <c r="A2" s="12"/>
      <c r="B2" s="265" t="str">
        <f>'報告書'!A6&amp;" 　デマンド・コントロール対象その他機器一覧表"</f>
        <v>　様 　デマンド・コントロール対象その他機器一覧表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  <c r="O2" s="12"/>
    </row>
    <row r="3" spans="1:15" ht="12">
      <c r="A3" s="12"/>
      <c r="B3" s="268" t="s">
        <v>12</v>
      </c>
      <c r="C3" s="251" t="s">
        <v>13</v>
      </c>
      <c r="D3" s="251" t="s">
        <v>58</v>
      </c>
      <c r="E3" s="251" t="s">
        <v>28</v>
      </c>
      <c r="F3" s="251" t="s">
        <v>14</v>
      </c>
      <c r="G3" s="251" t="s">
        <v>20</v>
      </c>
      <c r="H3" s="251" t="s">
        <v>21</v>
      </c>
      <c r="I3" s="50" t="s">
        <v>15</v>
      </c>
      <c r="J3" s="50" t="s">
        <v>22</v>
      </c>
      <c r="K3" s="251" t="s">
        <v>63</v>
      </c>
      <c r="L3" s="106" t="s">
        <v>52</v>
      </c>
      <c r="M3" s="257" t="s">
        <v>48</v>
      </c>
      <c r="N3" s="258"/>
      <c r="O3" s="12"/>
    </row>
    <row r="4" spans="1:15" ht="12.75" thickBot="1">
      <c r="A4" s="12"/>
      <c r="B4" s="269"/>
      <c r="C4" s="264"/>
      <c r="D4" s="264"/>
      <c r="E4" s="264"/>
      <c r="F4" s="264"/>
      <c r="G4" s="252"/>
      <c r="H4" s="252"/>
      <c r="I4" s="51" t="s">
        <v>16</v>
      </c>
      <c r="J4" s="51" t="s">
        <v>16</v>
      </c>
      <c r="K4" s="264"/>
      <c r="L4" s="52" t="s">
        <v>17</v>
      </c>
      <c r="M4" s="105" t="s">
        <v>46</v>
      </c>
      <c r="N4" s="53" t="s">
        <v>47</v>
      </c>
      <c r="O4" s="12"/>
    </row>
    <row r="5" spans="1:15" ht="12">
      <c r="A5" s="12"/>
      <c r="B5" s="21">
        <v>1</v>
      </c>
      <c r="C5" s="4" t="s">
        <v>60</v>
      </c>
      <c r="D5" s="4">
        <v>1</v>
      </c>
      <c r="E5" s="4" t="s">
        <v>61</v>
      </c>
      <c r="F5" s="4" t="s">
        <v>59</v>
      </c>
      <c r="G5" s="4" t="s">
        <v>62</v>
      </c>
      <c r="H5" s="98"/>
      <c r="I5" s="10">
        <v>15</v>
      </c>
      <c r="J5" s="48">
        <f>IF(I5="","",I5*1.25)</f>
        <v>18.75</v>
      </c>
      <c r="K5" s="4">
        <v>0.5</v>
      </c>
      <c r="L5" s="49"/>
      <c r="M5" s="4"/>
      <c r="N5" s="45"/>
      <c r="O5" s="12"/>
    </row>
    <row r="6" spans="1:15" ht="12">
      <c r="A6" s="12"/>
      <c r="B6" s="17">
        <v>2</v>
      </c>
      <c r="C6" s="2"/>
      <c r="D6" s="2"/>
      <c r="E6" s="2"/>
      <c r="F6" s="2"/>
      <c r="G6" s="2"/>
      <c r="H6" s="96"/>
      <c r="I6" s="8"/>
      <c r="J6" s="48">
        <f aca="true" t="shared" si="0" ref="J6:J32">IF(I6="","",I6*1.25)</f>
      </c>
      <c r="K6" s="2"/>
      <c r="L6" s="49">
        <f aca="true" t="shared" si="1" ref="L6:L32">IF(I6="","",J6*27/30)</f>
      </c>
      <c r="M6" s="2"/>
      <c r="N6" s="44"/>
      <c r="O6" s="12"/>
    </row>
    <row r="7" spans="1:15" ht="12">
      <c r="A7" s="12"/>
      <c r="B7" s="20">
        <v>3</v>
      </c>
      <c r="C7" s="3"/>
      <c r="D7" s="3"/>
      <c r="E7" s="3"/>
      <c r="F7" s="3"/>
      <c r="G7" s="3"/>
      <c r="H7" s="97"/>
      <c r="I7" s="9"/>
      <c r="J7" s="48">
        <f t="shared" si="0"/>
      </c>
      <c r="K7" s="3"/>
      <c r="L7" s="49">
        <f t="shared" si="1"/>
      </c>
      <c r="M7" s="3"/>
      <c r="N7" s="44"/>
      <c r="O7" s="12"/>
    </row>
    <row r="8" spans="1:15" ht="12">
      <c r="A8" s="12"/>
      <c r="B8" s="20">
        <v>4</v>
      </c>
      <c r="C8" s="3"/>
      <c r="D8" s="3"/>
      <c r="E8" s="3"/>
      <c r="F8" s="3"/>
      <c r="G8" s="3"/>
      <c r="H8" s="97"/>
      <c r="I8" s="9"/>
      <c r="J8" s="48">
        <f t="shared" si="0"/>
      </c>
      <c r="K8" s="3"/>
      <c r="L8" s="49">
        <f t="shared" si="1"/>
      </c>
      <c r="M8" s="3"/>
      <c r="N8" s="44"/>
      <c r="O8" s="12"/>
    </row>
    <row r="9" spans="1:15" ht="12">
      <c r="A9" s="12"/>
      <c r="B9" s="20">
        <v>5</v>
      </c>
      <c r="C9" s="3"/>
      <c r="D9" s="3"/>
      <c r="E9" s="3"/>
      <c r="F9" s="3"/>
      <c r="G9" s="3"/>
      <c r="H9" s="97"/>
      <c r="I9" s="9"/>
      <c r="J9" s="48">
        <f t="shared" si="0"/>
      </c>
      <c r="K9" s="3"/>
      <c r="L9" s="49">
        <f t="shared" si="1"/>
      </c>
      <c r="M9" s="3"/>
      <c r="N9" s="44"/>
      <c r="O9" s="12"/>
    </row>
    <row r="10" spans="1:15" ht="12">
      <c r="A10" s="12"/>
      <c r="B10" s="20">
        <v>6</v>
      </c>
      <c r="C10" s="3"/>
      <c r="D10" s="3"/>
      <c r="E10" s="3"/>
      <c r="F10" s="3"/>
      <c r="G10" s="3"/>
      <c r="H10" s="97"/>
      <c r="I10" s="9"/>
      <c r="J10" s="48">
        <f t="shared" si="0"/>
      </c>
      <c r="K10" s="3"/>
      <c r="L10" s="49">
        <f t="shared" si="1"/>
      </c>
      <c r="M10" s="3"/>
      <c r="N10" s="44"/>
      <c r="O10" s="12"/>
    </row>
    <row r="11" spans="1:15" ht="12">
      <c r="A11" s="12"/>
      <c r="B11" s="20">
        <v>7</v>
      </c>
      <c r="C11" s="3"/>
      <c r="D11" s="3"/>
      <c r="E11" s="3"/>
      <c r="F11" s="3"/>
      <c r="G11" s="3"/>
      <c r="H11" s="97"/>
      <c r="I11" s="9"/>
      <c r="J11" s="48">
        <f t="shared" si="0"/>
      </c>
      <c r="K11" s="3"/>
      <c r="L11" s="49">
        <f t="shared" si="1"/>
      </c>
      <c r="M11" s="3"/>
      <c r="N11" s="44"/>
      <c r="O11" s="12"/>
    </row>
    <row r="12" spans="1:15" ht="12">
      <c r="A12" s="12"/>
      <c r="B12" s="20">
        <v>8</v>
      </c>
      <c r="C12" s="3"/>
      <c r="D12" s="3"/>
      <c r="E12" s="3"/>
      <c r="F12" s="3"/>
      <c r="G12" s="3"/>
      <c r="H12" s="97"/>
      <c r="I12" s="9"/>
      <c r="J12" s="48">
        <f t="shared" si="0"/>
      </c>
      <c r="K12" s="3"/>
      <c r="L12" s="49">
        <f t="shared" si="1"/>
      </c>
      <c r="M12" s="3"/>
      <c r="N12" s="44"/>
      <c r="O12" s="12"/>
    </row>
    <row r="13" spans="1:15" ht="12">
      <c r="A13" s="12"/>
      <c r="B13" s="20">
        <v>9</v>
      </c>
      <c r="C13" s="3"/>
      <c r="D13" s="3"/>
      <c r="E13" s="3"/>
      <c r="F13" s="3"/>
      <c r="G13" s="3"/>
      <c r="H13" s="97"/>
      <c r="I13" s="9"/>
      <c r="J13" s="48">
        <f t="shared" si="0"/>
      </c>
      <c r="K13" s="3"/>
      <c r="L13" s="49">
        <f t="shared" si="1"/>
      </c>
      <c r="M13" s="3"/>
      <c r="N13" s="44"/>
      <c r="O13" s="12"/>
    </row>
    <row r="14" spans="1:15" ht="12">
      <c r="A14" s="12"/>
      <c r="B14" s="20">
        <v>10</v>
      </c>
      <c r="C14" s="3"/>
      <c r="D14" s="3"/>
      <c r="E14" s="3"/>
      <c r="F14" s="3"/>
      <c r="G14" s="3"/>
      <c r="H14" s="97"/>
      <c r="I14" s="9"/>
      <c r="J14" s="48">
        <f t="shared" si="0"/>
      </c>
      <c r="K14" s="3"/>
      <c r="L14" s="49">
        <f t="shared" si="1"/>
      </c>
      <c r="M14" s="3"/>
      <c r="N14" s="44"/>
      <c r="O14" s="12"/>
    </row>
    <row r="15" spans="1:15" ht="12">
      <c r="A15" s="12"/>
      <c r="B15" s="20">
        <v>11</v>
      </c>
      <c r="C15" s="3"/>
      <c r="D15" s="3"/>
      <c r="E15" s="3"/>
      <c r="F15" s="3"/>
      <c r="G15" s="3"/>
      <c r="H15" s="97"/>
      <c r="I15" s="9"/>
      <c r="J15" s="48">
        <f t="shared" si="0"/>
      </c>
      <c r="K15" s="3"/>
      <c r="L15" s="49">
        <f t="shared" si="1"/>
      </c>
      <c r="M15" s="3"/>
      <c r="N15" s="44"/>
      <c r="O15" s="12"/>
    </row>
    <row r="16" spans="1:15" ht="12">
      <c r="A16" s="12"/>
      <c r="B16" s="21">
        <v>12</v>
      </c>
      <c r="C16" s="4"/>
      <c r="D16" s="4"/>
      <c r="E16" s="4"/>
      <c r="F16" s="4"/>
      <c r="G16" s="4"/>
      <c r="H16" s="98"/>
      <c r="I16" s="10"/>
      <c r="J16" s="48">
        <f t="shared" si="0"/>
      </c>
      <c r="K16" s="4"/>
      <c r="L16" s="49">
        <f t="shared" si="1"/>
      </c>
      <c r="M16" s="4"/>
      <c r="N16" s="45"/>
      <c r="O16" s="12"/>
    </row>
    <row r="17" spans="1:15" ht="12">
      <c r="A17" s="12"/>
      <c r="B17" s="20">
        <v>13</v>
      </c>
      <c r="C17" s="3"/>
      <c r="D17" s="3"/>
      <c r="E17" s="3"/>
      <c r="F17" s="3"/>
      <c r="G17" s="3"/>
      <c r="H17" s="97"/>
      <c r="I17" s="9"/>
      <c r="J17" s="48">
        <f t="shared" si="0"/>
      </c>
      <c r="K17" s="3"/>
      <c r="L17" s="49">
        <f t="shared" si="1"/>
      </c>
      <c r="M17" s="3"/>
      <c r="N17" s="44"/>
      <c r="O17" s="12"/>
    </row>
    <row r="18" spans="1:15" ht="12">
      <c r="A18" s="12"/>
      <c r="B18" s="20">
        <v>14</v>
      </c>
      <c r="C18" s="3"/>
      <c r="D18" s="3"/>
      <c r="E18" s="3"/>
      <c r="F18" s="3"/>
      <c r="G18" s="3"/>
      <c r="H18" s="97"/>
      <c r="I18" s="9"/>
      <c r="J18" s="48">
        <f t="shared" si="0"/>
      </c>
      <c r="K18" s="3"/>
      <c r="L18" s="49">
        <f t="shared" si="1"/>
      </c>
      <c r="M18" s="3"/>
      <c r="N18" s="44"/>
      <c r="O18" s="12"/>
    </row>
    <row r="19" spans="1:15" ht="12">
      <c r="A19" s="12"/>
      <c r="B19" s="20">
        <v>15</v>
      </c>
      <c r="C19" s="3"/>
      <c r="D19" s="3"/>
      <c r="E19" s="3"/>
      <c r="F19" s="3"/>
      <c r="G19" s="3"/>
      <c r="H19" s="97"/>
      <c r="I19" s="9"/>
      <c r="J19" s="48">
        <f t="shared" si="0"/>
      </c>
      <c r="K19" s="3"/>
      <c r="L19" s="49">
        <f t="shared" si="1"/>
      </c>
      <c r="M19" s="3"/>
      <c r="N19" s="44"/>
      <c r="O19" s="12"/>
    </row>
    <row r="20" spans="1:15" ht="12">
      <c r="A20" s="12"/>
      <c r="B20" s="20">
        <v>16</v>
      </c>
      <c r="C20" s="3"/>
      <c r="D20" s="3"/>
      <c r="E20" s="3"/>
      <c r="F20" s="3"/>
      <c r="G20" s="3"/>
      <c r="H20" s="97"/>
      <c r="I20" s="9"/>
      <c r="J20" s="48">
        <f t="shared" si="0"/>
      </c>
      <c r="K20" s="3"/>
      <c r="L20" s="49">
        <f t="shared" si="1"/>
      </c>
      <c r="M20" s="3"/>
      <c r="N20" s="44"/>
      <c r="O20" s="12"/>
    </row>
    <row r="21" spans="1:15" ht="12">
      <c r="A21" s="12"/>
      <c r="B21" s="20">
        <v>17</v>
      </c>
      <c r="C21" s="3"/>
      <c r="D21" s="3"/>
      <c r="E21" s="3"/>
      <c r="F21" s="3"/>
      <c r="G21" s="3"/>
      <c r="H21" s="97"/>
      <c r="I21" s="9"/>
      <c r="J21" s="48">
        <f t="shared" si="0"/>
      </c>
      <c r="K21" s="3"/>
      <c r="L21" s="49">
        <f t="shared" si="1"/>
      </c>
      <c r="M21" s="3"/>
      <c r="N21" s="44"/>
      <c r="O21" s="12"/>
    </row>
    <row r="22" spans="1:15" ht="12">
      <c r="A22" s="12"/>
      <c r="B22" s="20">
        <v>18</v>
      </c>
      <c r="C22" s="3"/>
      <c r="D22" s="3"/>
      <c r="E22" s="3"/>
      <c r="F22" s="3"/>
      <c r="G22" s="3"/>
      <c r="H22" s="97"/>
      <c r="I22" s="9"/>
      <c r="J22" s="48">
        <f t="shared" si="0"/>
      </c>
      <c r="K22" s="3"/>
      <c r="L22" s="49">
        <f t="shared" si="1"/>
      </c>
      <c r="M22" s="3"/>
      <c r="N22" s="44"/>
      <c r="O22" s="12"/>
    </row>
    <row r="23" spans="1:15" ht="12">
      <c r="A23" s="12"/>
      <c r="B23" s="20">
        <v>19</v>
      </c>
      <c r="C23" s="3"/>
      <c r="D23" s="3"/>
      <c r="E23" s="3"/>
      <c r="F23" s="3"/>
      <c r="G23" s="3"/>
      <c r="H23" s="97"/>
      <c r="I23" s="9"/>
      <c r="J23" s="48">
        <f t="shared" si="0"/>
      </c>
      <c r="K23" s="3"/>
      <c r="L23" s="49">
        <f t="shared" si="1"/>
      </c>
      <c r="M23" s="3"/>
      <c r="N23" s="44"/>
      <c r="O23" s="12"/>
    </row>
    <row r="24" spans="1:15" ht="12">
      <c r="A24" s="12"/>
      <c r="B24" s="20">
        <v>20</v>
      </c>
      <c r="C24" s="3"/>
      <c r="D24" s="3"/>
      <c r="E24" s="3"/>
      <c r="F24" s="3"/>
      <c r="G24" s="3"/>
      <c r="H24" s="97"/>
      <c r="I24" s="9"/>
      <c r="J24" s="48">
        <f t="shared" si="0"/>
      </c>
      <c r="K24" s="3"/>
      <c r="L24" s="49">
        <f t="shared" si="1"/>
      </c>
      <c r="M24" s="3"/>
      <c r="N24" s="44"/>
      <c r="O24" s="12"/>
    </row>
    <row r="25" spans="1:15" ht="12">
      <c r="A25" s="12"/>
      <c r="B25" s="20">
        <v>21</v>
      </c>
      <c r="C25" s="3"/>
      <c r="D25" s="3"/>
      <c r="E25" s="3"/>
      <c r="F25" s="3"/>
      <c r="G25" s="3"/>
      <c r="H25" s="97"/>
      <c r="I25" s="9"/>
      <c r="J25" s="48">
        <f t="shared" si="0"/>
      </c>
      <c r="K25" s="3"/>
      <c r="L25" s="49">
        <f t="shared" si="1"/>
      </c>
      <c r="M25" s="3"/>
      <c r="N25" s="44"/>
      <c r="O25" s="12"/>
    </row>
    <row r="26" spans="1:15" ht="12">
      <c r="A26" s="12"/>
      <c r="B26" s="20">
        <v>22</v>
      </c>
      <c r="C26" s="3"/>
      <c r="D26" s="3"/>
      <c r="E26" s="3"/>
      <c r="F26" s="3"/>
      <c r="G26" s="3"/>
      <c r="H26" s="97"/>
      <c r="I26" s="9"/>
      <c r="J26" s="48">
        <f t="shared" si="0"/>
      </c>
      <c r="K26" s="3"/>
      <c r="L26" s="49">
        <f t="shared" si="1"/>
      </c>
      <c r="M26" s="3"/>
      <c r="N26" s="44"/>
      <c r="O26" s="12"/>
    </row>
    <row r="27" spans="1:15" ht="12">
      <c r="A27" s="12"/>
      <c r="B27" s="20">
        <v>23</v>
      </c>
      <c r="C27" s="3"/>
      <c r="D27" s="3"/>
      <c r="E27" s="3"/>
      <c r="F27" s="3"/>
      <c r="G27" s="3"/>
      <c r="H27" s="97"/>
      <c r="I27" s="9"/>
      <c r="J27" s="48">
        <f t="shared" si="0"/>
      </c>
      <c r="K27" s="3"/>
      <c r="L27" s="49">
        <f t="shared" si="1"/>
      </c>
      <c r="M27" s="3"/>
      <c r="N27" s="44"/>
      <c r="O27" s="12"/>
    </row>
    <row r="28" spans="1:15" ht="12">
      <c r="A28" s="12"/>
      <c r="B28" s="20">
        <v>24</v>
      </c>
      <c r="C28" s="3"/>
      <c r="D28" s="3"/>
      <c r="E28" s="3"/>
      <c r="F28" s="3"/>
      <c r="G28" s="3"/>
      <c r="H28" s="97"/>
      <c r="I28" s="9"/>
      <c r="J28" s="48">
        <f t="shared" si="0"/>
      </c>
      <c r="K28" s="3"/>
      <c r="L28" s="49">
        <f t="shared" si="1"/>
      </c>
      <c r="M28" s="3"/>
      <c r="N28" s="44"/>
      <c r="O28" s="12"/>
    </row>
    <row r="29" spans="1:15" ht="12">
      <c r="A29" s="12"/>
      <c r="B29" s="20">
        <v>25</v>
      </c>
      <c r="C29" s="3"/>
      <c r="D29" s="3"/>
      <c r="E29" s="3"/>
      <c r="F29" s="3"/>
      <c r="G29" s="3"/>
      <c r="H29" s="97"/>
      <c r="I29" s="9"/>
      <c r="J29" s="48">
        <f t="shared" si="0"/>
      </c>
      <c r="K29" s="3"/>
      <c r="L29" s="49">
        <f t="shared" si="1"/>
      </c>
      <c r="M29" s="3"/>
      <c r="N29" s="44"/>
      <c r="O29" s="12"/>
    </row>
    <row r="30" spans="1:15" ht="12">
      <c r="A30" s="12"/>
      <c r="B30" s="17">
        <v>26</v>
      </c>
      <c r="C30" s="2"/>
      <c r="D30" s="2"/>
      <c r="E30" s="2"/>
      <c r="F30" s="2"/>
      <c r="G30" s="2"/>
      <c r="H30" s="96"/>
      <c r="I30" s="8"/>
      <c r="J30" s="48">
        <f t="shared" si="0"/>
      </c>
      <c r="K30" s="2"/>
      <c r="L30" s="49">
        <f t="shared" si="1"/>
      </c>
      <c r="M30" s="2"/>
      <c r="N30" s="46"/>
      <c r="O30" s="12"/>
    </row>
    <row r="31" spans="1:15" ht="12">
      <c r="A31" s="12"/>
      <c r="B31" s="20">
        <v>27</v>
      </c>
      <c r="C31" s="3"/>
      <c r="D31" s="3"/>
      <c r="E31" s="3"/>
      <c r="F31" s="3"/>
      <c r="G31" s="3"/>
      <c r="H31" s="97"/>
      <c r="I31" s="9"/>
      <c r="J31" s="48">
        <f t="shared" si="0"/>
      </c>
      <c r="K31" s="3"/>
      <c r="L31" s="49">
        <f t="shared" si="1"/>
      </c>
      <c r="M31" s="3"/>
      <c r="N31" s="44"/>
      <c r="O31" s="12"/>
    </row>
    <row r="32" spans="1:15" ht="12.75" thickBot="1">
      <c r="A32" s="12"/>
      <c r="B32" s="22">
        <v>28</v>
      </c>
      <c r="C32" s="5"/>
      <c r="D32" s="5"/>
      <c r="E32" s="5"/>
      <c r="F32" s="5"/>
      <c r="G32" s="5"/>
      <c r="H32" s="99"/>
      <c r="I32" s="11"/>
      <c r="J32" s="48">
        <f t="shared" si="0"/>
      </c>
      <c r="K32" s="5"/>
      <c r="L32" s="49">
        <f t="shared" si="1"/>
      </c>
      <c r="M32" s="5"/>
      <c r="N32" s="47"/>
      <c r="O32" s="12"/>
    </row>
    <row r="33" spans="1:15" ht="14.25" thickBot="1">
      <c r="A33" s="12"/>
      <c r="B33" s="222" t="s">
        <v>18</v>
      </c>
      <c r="C33" s="223"/>
      <c r="D33" s="223"/>
      <c r="E33" s="224"/>
      <c r="F33" s="25"/>
      <c r="G33" s="25"/>
      <c r="H33" s="25"/>
      <c r="I33" s="26">
        <f>IF(SUM(I5:I32)=0,"",SUM(I5:I32))</f>
        <v>15</v>
      </c>
      <c r="J33" s="26">
        <f>IF(SUM(J5:J32)=0,"",SUM(J5:J32))</f>
        <v>18.75</v>
      </c>
      <c r="K33" s="27"/>
      <c r="L33" s="28">
        <f>IF(SUM(L5:L32)&gt;0,SUM(L5:L32),"")</f>
      </c>
      <c r="M33" s="29">
        <f>IF(I5="","",COUNTA(M5:M32))</f>
        <v>0</v>
      </c>
      <c r="N33" s="29">
        <f>IF(I5="","",COUNTA(N5:N32))</f>
        <v>0</v>
      </c>
      <c r="O33" s="12"/>
    </row>
    <row r="34" spans="1:15" ht="12">
      <c r="A34" s="12"/>
      <c r="B34" s="259" t="s">
        <v>26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12"/>
    </row>
    <row r="35" spans="1:15" ht="12">
      <c r="A35" s="12"/>
      <c r="B35" s="261" t="s">
        <v>36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12"/>
    </row>
    <row r="36" spans="1:15" ht="12">
      <c r="A36" s="12"/>
      <c r="B36" s="261" t="s">
        <v>37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3"/>
      <c r="O36" s="12"/>
    </row>
    <row r="37" spans="1:15" ht="12.75" thickBot="1">
      <c r="A37" s="12"/>
      <c r="B37" s="245" t="s">
        <v>38</v>
      </c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12"/>
    </row>
    <row r="38" spans="1:15" ht="12.75" thickBot="1">
      <c r="A38" s="12"/>
      <c r="B38" s="30" t="s">
        <v>19</v>
      </c>
      <c r="C38" s="31"/>
      <c r="D38" s="31"/>
      <c r="E38" s="31"/>
      <c r="F38" s="32"/>
      <c r="G38" s="235" t="s">
        <v>27</v>
      </c>
      <c r="H38" s="236"/>
      <c r="I38" s="234">
        <f>IF(L33&gt;0,COUNT(L5:L32),"")</f>
        <v>0</v>
      </c>
      <c r="J38" s="234"/>
      <c r="K38" s="227" t="s">
        <v>24</v>
      </c>
      <c r="L38" s="229"/>
      <c r="M38" s="253">
        <f>IF(L33&gt;0,L33,"")</f>
      </c>
      <c r="N38" s="254"/>
      <c r="O38" s="12"/>
    </row>
    <row r="39" spans="1:15" ht="13.5">
      <c r="A39" s="12"/>
      <c r="B39" s="13"/>
      <c r="C39" s="13"/>
      <c r="D39" s="13"/>
      <c r="E39" s="13"/>
      <c r="F39" s="13"/>
      <c r="G39" s="13"/>
      <c r="H39" s="13"/>
      <c r="I39" s="33"/>
      <c r="J39" s="33"/>
      <c r="K39" s="13"/>
      <c r="L39" s="34"/>
      <c r="M39" s="13"/>
      <c r="N39" s="34"/>
      <c r="O39" s="12"/>
    </row>
    <row r="40" spans="2:14" ht="13.5"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6"/>
    </row>
    <row r="41" spans="2:14" ht="13.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35"/>
      <c r="N41" s="36"/>
    </row>
    <row r="42" spans="2:14" ht="13.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7"/>
      <c r="M42" s="35"/>
      <c r="N42" s="37"/>
    </row>
    <row r="43" spans="2:14" ht="13.5">
      <c r="B43" s="35"/>
      <c r="C43" s="38"/>
      <c r="D43" s="38"/>
      <c r="E43" s="38"/>
      <c r="F43" s="38"/>
      <c r="G43" s="38"/>
      <c r="H43" s="38"/>
      <c r="I43" s="39"/>
      <c r="J43" s="39"/>
      <c r="K43" s="38"/>
      <c r="L43" s="40"/>
      <c r="M43" s="38"/>
      <c r="N43" s="40"/>
    </row>
    <row r="44" spans="2:14" ht="13.5">
      <c r="B44" s="35"/>
      <c r="C44" s="38"/>
      <c r="D44" s="38"/>
      <c r="E44" s="38"/>
      <c r="F44" s="38"/>
      <c r="G44" s="38"/>
      <c r="H44" s="38"/>
      <c r="I44" s="39"/>
      <c r="J44" s="39"/>
      <c r="K44" s="38"/>
      <c r="L44" s="40"/>
      <c r="M44" s="38"/>
      <c r="N44" s="40"/>
    </row>
    <row r="45" spans="2:14" ht="13.5">
      <c r="B45" s="35"/>
      <c r="C45" s="38"/>
      <c r="D45" s="38"/>
      <c r="E45" s="38"/>
      <c r="F45" s="38"/>
      <c r="G45" s="38"/>
      <c r="H45" s="38"/>
      <c r="I45" s="39"/>
      <c r="J45" s="39"/>
      <c r="K45" s="38"/>
      <c r="L45" s="40"/>
      <c r="M45" s="38"/>
      <c r="N45" s="40"/>
    </row>
    <row r="46" spans="2:14" ht="13.5">
      <c r="B46" s="35"/>
      <c r="C46" s="38"/>
      <c r="D46" s="38"/>
      <c r="E46" s="38"/>
      <c r="F46" s="38"/>
      <c r="G46" s="38"/>
      <c r="H46" s="38"/>
      <c r="I46" s="39"/>
      <c r="J46" s="39"/>
      <c r="K46" s="38"/>
      <c r="L46" s="40"/>
      <c r="M46" s="38"/>
      <c r="N46" s="40"/>
    </row>
    <row r="47" spans="2:14" ht="13.5">
      <c r="B47" s="35"/>
      <c r="C47" s="38"/>
      <c r="D47" s="38"/>
      <c r="E47" s="38"/>
      <c r="F47" s="38"/>
      <c r="G47" s="38"/>
      <c r="H47" s="38"/>
      <c r="I47" s="39"/>
      <c r="J47" s="39"/>
      <c r="K47" s="38"/>
      <c r="L47" s="40"/>
      <c r="M47" s="38"/>
      <c r="N47" s="40"/>
    </row>
    <row r="48" spans="2:14" ht="13.5">
      <c r="B48" s="35"/>
      <c r="C48" s="38"/>
      <c r="D48" s="38"/>
      <c r="E48" s="38"/>
      <c r="F48" s="38"/>
      <c r="G48" s="38"/>
      <c r="H48" s="38"/>
      <c r="I48" s="39"/>
      <c r="J48" s="39"/>
      <c r="K48" s="38"/>
      <c r="L48" s="40"/>
      <c r="M48" s="38"/>
      <c r="N48" s="40"/>
    </row>
    <row r="49" spans="2:14" ht="13.5">
      <c r="B49" s="35"/>
      <c r="C49" s="38"/>
      <c r="D49" s="38"/>
      <c r="E49" s="38"/>
      <c r="F49" s="38"/>
      <c r="G49" s="38"/>
      <c r="H49" s="38"/>
      <c r="I49" s="39"/>
      <c r="J49" s="39"/>
      <c r="K49" s="38"/>
      <c r="L49" s="40"/>
      <c r="M49" s="38"/>
      <c r="N49" s="40"/>
    </row>
    <row r="50" spans="2:14" ht="13.5">
      <c r="B50" s="35"/>
      <c r="C50" s="38"/>
      <c r="D50" s="38"/>
      <c r="E50" s="38"/>
      <c r="F50" s="38"/>
      <c r="G50" s="38"/>
      <c r="H50" s="38"/>
      <c r="I50" s="39"/>
      <c r="J50" s="39"/>
      <c r="K50" s="38"/>
      <c r="L50" s="40"/>
      <c r="M50" s="38"/>
      <c r="N50" s="40"/>
    </row>
    <row r="51" spans="2:14" ht="13.5">
      <c r="B51" s="35"/>
      <c r="C51" s="38"/>
      <c r="D51" s="38"/>
      <c r="E51" s="38"/>
      <c r="F51" s="38"/>
      <c r="G51" s="38"/>
      <c r="H51" s="38"/>
      <c r="I51" s="39"/>
      <c r="J51" s="39"/>
      <c r="K51" s="38"/>
      <c r="L51" s="40"/>
      <c r="M51" s="38"/>
      <c r="N51" s="40"/>
    </row>
    <row r="52" spans="2:14" ht="13.5">
      <c r="B52" s="35"/>
      <c r="C52" s="38"/>
      <c r="D52" s="38"/>
      <c r="E52" s="38"/>
      <c r="F52" s="38"/>
      <c r="G52" s="38"/>
      <c r="H52" s="38"/>
      <c r="I52" s="39"/>
      <c r="J52" s="39"/>
      <c r="K52" s="38"/>
      <c r="L52" s="40"/>
      <c r="M52" s="38"/>
      <c r="N52" s="40"/>
    </row>
    <row r="53" spans="2:14" ht="13.5">
      <c r="B53" s="35"/>
      <c r="C53" s="38"/>
      <c r="D53" s="38"/>
      <c r="E53" s="38"/>
      <c r="F53" s="38"/>
      <c r="G53" s="38"/>
      <c r="H53" s="38"/>
      <c r="I53" s="39"/>
      <c r="J53" s="39"/>
      <c r="K53" s="38"/>
      <c r="L53" s="40"/>
      <c r="M53" s="38"/>
      <c r="N53" s="40"/>
    </row>
    <row r="54" spans="2:14" ht="13.5">
      <c r="B54" s="35"/>
      <c r="C54" s="38"/>
      <c r="D54" s="38"/>
      <c r="E54" s="38"/>
      <c r="F54" s="38"/>
      <c r="G54" s="38"/>
      <c r="H54" s="38"/>
      <c r="I54" s="39"/>
      <c r="J54" s="39"/>
      <c r="K54" s="38"/>
      <c r="L54" s="40"/>
      <c r="M54" s="38"/>
      <c r="N54" s="40"/>
    </row>
    <row r="55" spans="2:14" ht="13.5">
      <c r="B55" s="35"/>
      <c r="C55" s="38"/>
      <c r="D55" s="38"/>
      <c r="E55" s="38"/>
      <c r="F55" s="38"/>
      <c r="G55" s="38"/>
      <c r="H55" s="38"/>
      <c r="I55" s="39"/>
      <c r="J55" s="39"/>
      <c r="K55" s="38"/>
      <c r="L55" s="40"/>
      <c r="M55" s="38"/>
      <c r="N55" s="40"/>
    </row>
    <row r="56" spans="2:14" ht="13.5">
      <c r="B56" s="35"/>
      <c r="C56" s="38"/>
      <c r="D56" s="38"/>
      <c r="E56" s="38"/>
      <c r="F56" s="38"/>
      <c r="G56" s="38"/>
      <c r="H56" s="38"/>
      <c r="I56" s="39"/>
      <c r="J56" s="39"/>
      <c r="K56" s="38"/>
      <c r="L56" s="40"/>
      <c r="M56" s="38"/>
      <c r="N56" s="40"/>
    </row>
    <row r="57" spans="2:14" ht="13.5">
      <c r="B57" s="35"/>
      <c r="C57" s="38"/>
      <c r="D57" s="38"/>
      <c r="E57" s="38"/>
      <c r="F57" s="38"/>
      <c r="G57" s="38"/>
      <c r="H57" s="38"/>
      <c r="I57" s="39"/>
      <c r="J57" s="39"/>
      <c r="K57" s="38"/>
      <c r="L57" s="40"/>
      <c r="M57" s="38"/>
      <c r="N57" s="40"/>
    </row>
    <row r="58" spans="2:14" ht="13.5">
      <c r="B58" s="35"/>
      <c r="C58" s="38"/>
      <c r="D58" s="38"/>
      <c r="E58" s="38"/>
      <c r="F58" s="38"/>
      <c r="G58" s="38"/>
      <c r="H58" s="38"/>
      <c r="I58" s="39"/>
      <c r="J58" s="39"/>
      <c r="K58" s="38"/>
      <c r="L58" s="40"/>
      <c r="M58" s="38"/>
      <c r="N58" s="40"/>
    </row>
    <row r="59" spans="2:14" ht="13.5">
      <c r="B59" s="35"/>
      <c r="C59" s="38"/>
      <c r="D59" s="38"/>
      <c r="E59" s="38"/>
      <c r="F59" s="38"/>
      <c r="G59" s="38"/>
      <c r="H59" s="38"/>
      <c r="I59" s="39"/>
      <c r="J59" s="39"/>
      <c r="K59" s="38"/>
      <c r="L59" s="40"/>
      <c r="M59" s="38"/>
      <c r="N59" s="40"/>
    </row>
    <row r="60" spans="2:14" ht="13.5">
      <c r="B60" s="41"/>
      <c r="C60" s="41"/>
      <c r="D60" s="41"/>
      <c r="E60" s="41"/>
      <c r="F60" s="41"/>
      <c r="G60" s="41"/>
      <c r="H60" s="41"/>
      <c r="I60" s="42"/>
      <c r="J60" s="42"/>
      <c r="K60" s="41"/>
      <c r="L60" s="41"/>
      <c r="M60" s="41"/>
      <c r="N60" s="41"/>
    </row>
  </sheetData>
  <sheetProtection/>
  <mergeCells count="20">
    <mergeCell ref="H3:H4"/>
    <mergeCell ref="B36:N36"/>
    <mergeCell ref="K3:K4"/>
    <mergeCell ref="G38:H38"/>
    <mergeCell ref="B2:N2"/>
    <mergeCell ref="B3:B4"/>
    <mergeCell ref="C3:C4"/>
    <mergeCell ref="D3:D4"/>
    <mergeCell ref="E3:E4"/>
    <mergeCell ref="F3:F4"/>
    <mergeCell ref="B37:N37"/>
    <mergeCell ref="G3:G4"/>
    <mergeCell ref="I38:J38"/>
    <mergeCell ref="K38:L38"/>
    <mergeCell ref="M38:N38"/>
    <mergeCell ref="B40:N40"/>
    <mergeCell ref="M3:N3"/>
    <mergeCell ref="B33:E33"/>
    <mergeCell ref="B34:N34"/>
    <mergeCell ref="B35:N35"/>
  </mergeCells>
  <dataValidations count="2">
    <dataValidation allowBlank="1" showInputMessage="1" showErrorMessage="1" imeMode="on" sqref="M5:N32 E5:G32 C5:C32"/>
    <dataValidation allowBlank="1" showInputMessage="1" showErrorMessage="1" imeMode="off" sqref="D5:D32 K5:K32 H5:I32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Q6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.57421875" style="14" customWidth="1"/>
    <col min="2" max="2" width="5.57421875" style="14" customWidth="1"/>
    <col min="3" max="3" width="7.28125" style="14" customWidth="1"/>
    <col min="4" max="4" width="5.7109375" style="14" customWidth="1"/>
    <col min="5" max="5" width="9.28125" style="14" customWidth="1"/>
    <col min="6" max="6" width="15.8515625" style="14" customWidth="1"/>
    <col min="7" max="7" width="9.140625" style="14" customWidth="1"/>
    <col min="8" max="8" width="9.421875" style="14" customWidth="1"/>
    <col min="9" max="12" width="9.140625" style="14" customWidth="1"/>
    <col min="13" max="13" width="11.7109375" style="14" customWidth="1"/>
    <col min="14" max="14" width="9.8515625" style="14" customWidth="1"/>
    <col min="15" max="15" width="9.7109375" style="14" customWidth="1"/>
    <col min="16" max="16" width="14.00390625" style="14" customWidth="1"/>
    <col min="17" max="17" width="1.421875" style="14" customWidth="1"/>
    <col min="18" max="16384" width="9.140625" style="14" customWidth="1"/>
  </cols>
  <sheetData>
    <row r="1" spans="1:17" ht="14.25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2"/>
    </row>
    <row r="2" spans="1:17" ht="14.25">
      <c r="A2" s="12"/>
      <c r="B2" s="265" t="str">
        <f>'報告書'!A6&amp;" 　節電コントロール効果試算表"</f>
        <v>　様 　節電コントロール効果試算表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7"/>
      <c r="Q2" s="12"/>
    </row>
    <row r="3" spans="1:17" ht="12">
      <c r="A3" s="12"/>
      <c r="B3" s="268" t="s">
        <v>12</v>
      </c>
      <c r="C3" s="251" t="s">
        <v>13</v>
      </c>
      <c r="D3" s="251" t="s">
        <v>58</v>
      </c>
      <c r="E3" s="251" t="s">
        <v>79</v>
      </c>
      <c r="F3" s="251" t="s">
        <v>14</v>
      </c>
      <c r="G3" s="251" t="s">
        <v>20</v>
      </c>
      <c r="H3" s="251" t="s">
        <v>21</v>
      </c>
      <c r="I3" s="108" t="s">
        <v>95</v>
      </c>
      <c r="J3" s="108" t="s">
        <v>83</v>
      </c>
      <c r="K3" s="137" t="s">
        <v>64</v>
      </c>
      <c r="L3" s="272" t="s">
        <v>78</v>
      </c>
      <c r="M3" s="272" t="s">
        <v>82</v>
      </c>
      <c r="N3" s="272" t="s">
        <v>65</v>
      </c>
      <c r="O3" s="272" t="s">
        <v>66</v>
      </c>
      <c r="P3" s="270" t="s">
        <v>94</v>
      </c>
      <c r="Q3" s="12"/>
    </row>
    <row r="4" spans="1:17" ht="12.75" thickBot="1">
      <c r="A4" s="12"/>
      <c r="B4" s="269"/>
      <c r="C4" s="264"/>
      <c r="D4" s="264"/>
      <c r="E4" s="264"/>
      <c r="F4" s="264"/>
      <c r="G4" s="252"/>
      <c r="H4" s="252"/>
      <c r="I4" s="109" t="s">
        <v>16</v>
      </c>
      <c r="J4" s="109" t="s">
        <v>16</v>
      </c>
      <c r="K4" s="138" t="s">
        <v>93</v>
      </c>
      <c r="L4" s="273"/>
      <c r="M4" s="273"/>
      <c r="N4" s="273"/>
      <c r="O4" s="273"/>
      <c r="P4" s="271"/>
      <c r="Q4" s="12"/>
    </row>
    <row r="5" spans="1:17" ht="12">
      <c r="A5" s="12"/>
      <c r="B5" s="21">
        <v>1</v>
      </c>
      <c r="C5" s="4" t="s">
        <v>105</v>
      </c>
      <c r="D5" s="4">
        <v>1</v>
      </c>
      <c r="E5" s="1"/>
      <c r="F5" s="1" t="s">
        <v>103</v>
      </c>
      <c r="G5" s="1"/>
      <c r="H5" s="111"/>
      <c r="I5" s="132">
        <v>65</v>
      </c>
      <c r="J5" s="136">
        <f>IF(I5="","",I5*1.25)</f>
        <v>81.25</v>
      </c>
      <c r="K5" s="115">
        <v>0.5</v>
      </c>
      <c r="L5" s="115">
        <v>0.2</v>
      </c>
      <c r="M5" s="124">
        <f>IF(I5="","",J5*K5*0.2)</f>
        <v>8.125</v>
      </c>
      <c r="N5" s="127">
        <v>24</v>
      </c>
      <c r="O5" s="127">
        <v>80</v>
      </c>
      <c r="P5" s="125">
        <f>IF(I5="","",M5*N5*O5)</f>
        <v>15600</v>
      </c>
      <c r="Q5" s="12"/>
    </row>
    <row r="6" spans="1:17" ht="12">
      <c r="A6" s="12"/>
      <c r="B6" s="17">
        <v>2</v>
      </c>
      <c r="C6" s="2" t="s">
        <v>134</v>
      </c>
      <c r="D6" s="2" t="s">
        <v>134</v>
      </c>
      <c r="E6" s="2" t="s">
        <v>110</v>
      </c>
      <c r="F6" s="2" t="s">
        <v>106</v>
      </c>
      <c r="G6" s="2"/>
      <c r="H6" s="112"/>
      <c r="I6" s="133">
        <v>7.5</v>
      </c>
      <c r="J6" s="136">
        <f aca="true" t="shared" si="0" ref="J6:J32">IF(I6="","",I6*1.25)</f>
        <v>9.375</v>
      </c>
      <c r="K6" s="118">
        <v>0.5</v>
      </c>
      <c r="L6" s="116">
        <v>0.2</v>
      </c>
      <c r="M6" s="124">
        <f aca="true" t="shared" si="1" ref="M6:M20">IF(I6="","",J6*K6*0.2)</f>
        <v>0.9375</v>
      </c>
      <c r="N6" s="128">
        <v>24</v>
      </c>
      <c r="O6" s="128">
        <v>200</v>
      </c>
      <c r="P6" s="125">
        <f aca="true" t="shared" si="2" ref="P6:P32">IF(I6="","",M6*N6*O6)</f>
        <v>4500</v>
      </c>
      <c r="Q6" s="12"/>
    </row>
    <row r="7" spans="1:17" ht="12">
      <c r="A7" s="12"/>
      <c r="B7" s="20">
        <v>3</v>
      </c>
      <c r="C7" s="3" t="s">
        <v>134</v>
      </c>
      <c r="D7" s="3" t="s">
        <v>134</v>
      </c>
      <c r="E7" s="2" t="s">
        <v>112</v>
      </c>
      <c r="F7" s="2" t="s">
        <v>107</v>
      </c>
      <c r="G7" s="2"/>
      <c r="H7" s="113"/>
      <c r="I7" s="134">
        <v>3.7</v>
      </c>
      <c r="J7" s="136">
        <f t="shared" si="0"/>
        <v>4.625</v>
      </c>
      <c r="K7" s="117"/>
      <c r="L7" s="117"/>
      <c r="M7" s="124"/>
      <c r="N7" s="129"/>
      <c r="O7" s="129"/>
      <c r="P7" s="125">
        <f t="shared" si="2"/>
        <v>0</v>
      </c>
      <c r="Q7" s="12"/>
    </row>
    <row r="8" spans="1:17" ht="12">
      <c r="A8" s="12"/>
      <c r="B8" s="20">
        <v>4</v>
      </c>
      <c r="C8" s="3"/>
      <c r="D8" s="3"/>
      <c r="E8" s="2"/>
      <c r="F8" s="2"/>
      <c r="G8" s="2"/>
      <c r="H8" s="113"/>
      <c r="I8" s="134"/>
      <c r="J8" s="136">
        <f t="shared" si="0"/>
      </c>
      <c r="K8" s="117"/>
      <c r="L8" s="115"/>
      <c r="M8" s="124">
        <f t="shared" si="1"/>
      </c>
      <c r="N8" s="127"/>
      <c r="O8" s="127"/>
      <c r="P8" s="125">
        <f t="shared" si="2"/>
      </c>
      <c r="Q8" s="12"/>
    </row>
    <row r="9" spans="1:17" ht="12">
      <c r="A9" s="12"/>
      <c r="B9" s="20">
        <v>5</v>
      </c>
      <c r="C9" s="3" t="s">
        <v>55</v>
      </c>
      <c r="D9" s="3">
        <v>1</v>
      </c>
      <c r="E9" s="2" t="s">
        <v>119</v>
      </c>
      <c r="F9" s="2" t="s">
        <v>118</v>
      </c>
      <c r="G9" s="2"/>
      <c r="H9" s="113"/>
      <c r="I9" s="134">
        <v>35.5</v>
      </c>
      <c r="J9" s="136">
        <f t="shared" si="0"/>
        <v>44.375</v>
      </c>
      <c r="K9" s="117">
        <v>0.5</v>
      </c>
      <c r="L9" s="115">
        <v>0.2</v>
      </c>
      <c r="M9" s="124">
        <f t="shared" si="1"/>
        <v>4.4375</v>
      </c>
      <c r="N9" s="127">
        <v>15</v>
      </c>
      <c r="O9" s="127">
        <v>200</v>
      </c>
      <c r="P9" s="125">
        <f t="shared" si="2"/>
        <v>13312.5</v>
      </c>
      <c r="Q9" s="12"/>
    </row>
    <row r="10" spans="1:17" ht="12">
      <c r="A10" s="12"/>
      <c r="B10" s="20">
        <v>6</v>
      </c>
      <c r="C10" s="3" t="s">
        <v>134</v>
      </c>
      <c r="D10" s="3">
        <v>2</v>
      </c>
      <c r="E10" s="2" t="s">
        <v>121</v>
      </c>
      <c r="F10" s="2" t="s">
        <v>123</v>
      </c>
      <c r="G10" s="2"/>
      <c r="H10" s="113"/>
      <c r="I10" s="134">
        <v>28</v>
      </c>
      <c r="J10" s="136">
        <f t="shared" si="0"/>
        <v>35</v>
      </c>
      <c r="K10" s="117">
        <v>0.5</v>
      </c>
      <c r="L10" s="115">
        <v>0.2</v>
      </c>
      <c r="M10" s="124">
        <f t="shared" si="1"/>
        <v>3.5</v>
      </c>
      <c r="N10" s="127">
        <v>5</v>
      </c>
      <c r="O10" s="127">
        <v>100</v>
      </c>
      <c r="P10" s="125">
        <f t="shared" si="2"/>
        <v>1750</v>
      </c>
      <c r="Q10" s="12"/>
    </row>
    <row r="11" spans="1:17" ht="12">
      <c r="A11" s="12"/>
      <c r="B11" s="20">
        <v>7</v>
      </c>
      <c r="C11" s="3" t="s">
        <v>134</v>
      </c>
      <c r="D11" s="3" t="s">
        <v>134</v>
      </c>
      <c r="E11" s="2" t="s">
        <v>124</v>
      </c>
      <c r="F11" s="2" t="s">
        <v>126</v>
      </c>
      <c r="G11" s="2"/>
      <c r="H11" s="113"/>
      <c r="I11" s="134">
        <v>20.5</v>
      </c>
      <c r="J11" s="136">
        <f t="shared" si="0"/>
        <v>25.625</v>
      </c>
      <c r="K11" s="117">
        <v>0.5</v>
      </c>
      <c r="L11" s="115">
        <v>0.2</v>
      </c>
      <c r="M11" s="124">
        <f t="shared" si="1"/>
        <v>2.5625</v>
      </c>
      <c r="N11" s="127">
        <v>5</v>
      </c>
      <c r="O11" s="127">
        <v>100</v>
      </c>
      <c r="P11" s="125">
        <f t="shared" si="2"/>
        <v>1281.25</v>
      </c>
      <c r="Q11" s="12"/>
    </row>
    <row r="12" spans="1:17" ht="12">
      <c r="A12" s="12"/>
      <c r="B12" s="20">
        <v>8</v>
      </c>
      <c r="C12" s="3" t="s">
        <v>134</v>
      </c>
      <c r="D12" s="3">
        <v>1</v>
      </c>
      <c r="E12" s="2" t="s">
        <v>114</v>
      </c>
      <c r="F12" s="2" t="s">
        <v>108</v>
      </c>
      <c r="G12" s="2"/>
      <c r="H12" s="113"/>
      <c r="I12" s="134">
        <v>13.4</v>
      </c>
      <c r="J12" s="136">
        <f t="shared" si="0"/>
        <v>16.75</v>
      </c>
      <c r="K12" s="117">
        <v>0.5</v>
      </c>
      <c r="L12" s="115">
        <v>0.2</v>
      </c>
      <c r="M12" s="124">
        <f t="shared" si="1"/>
        <v>1.675</v>
      </c>
      <c r="N12" s="127">
        <v>5</v>
      </c>
      <c r="O12" s="127">
        <v>100</v>
      </c>
      <c r="P12" s="125">
        <f t="shared" si="2"/>
        <v>837.5</v>
      </c>
      <c r="Q12" s="12"/>
    </row>
    <row r="13" spans="1:17" ht="12">
      <c r="A13" s="12"/>
      <c r="B13" s="20">
        <v>9</v>
      </c>
      <c r="C13" s="3" t="s">
        <v>134</v>
      </c>
      <c r="D13" s="3">
        <v>2</v>
      </c>
      <c r="E13" s="2" t="s">
        <v>128</v>
      </c>
      <c r="F13" s="2" t="s">
        <v>118</v>
      </c>
      <c r="G13" s="2"/>
      <c r="H13" s="113"/>
      <c r="I13" s="134">
        <v>9</v>
      </c>
      <c r="J13" s="136">
        <f t="shared" si="0"/>
        <v>11.25</v>
      </c>
      <c r="K13" s="117">
        <v>0.5</v>
      </c>
      <c r="L13" s="115">
        <v>0.2</v>
      </c>
      <c r="M13" s="124">
        <f t="shared" si="1"/>
        <v>1.125</v>
      </c>
      <c r="N13" s="127">
        <v>15</v>
      </c>
      <c r="O13" s="127">
        <v>200</v>
      </c>
      <c r="P13" s="125">
        <f t="shared" si="2"/>
        <v>3375</v>
      </c>
      <c r="Q13" s="12"/>
    </row>
    <row r="14" spans="1:17" ht="12">
      <c r="A14" s="12"/>
      <c r="B14" s="20">
        <v>10</v>
      </c>
      <c r="C14" s="3" t="s">
        <v>134</v>
      </c>
      <c r="D14" s="3">
        <v>1</v>
      </c>
      <c r="E14" s="3" t="s">
        <v>115</v>
      </c>
      <c r="F14" s="2" t="s">
        <v>142</v>
      </c>
      <c r="G14" s="2"/>
      <c r="H14" s="113"/>
      <c r="I14" s="134">
        <v>5.5</v>
      </c>
      <c r="J14" s="136">
        <f t="shared" si="0"/>
        <v>6.875</v>
      </c>
      <c r="K14" s="117">
        <v>0.5</v>
      </c>
      <c r="L14" s="115">
        <v>0.2</v>
      </c>
      <c r="M14" s="124">
        <f t="shared" si="1"/>
        <v>0.6875</v>
      </c>
      <c r="N14" s="127">
        <v>15</v>
      </c>
      <c r="O14" s="127">
        <v>100</v>
      </c>
      <c r="P14" s="125">
        <f t="shared" si="2"/>
        <v>1031.25</v>
      </c>
      <c r="Q14" s="12"/>
    </row>
    <row r="15" spans="1:17" ht="12">
      <c r="A15" s="12"/>
      <c r="B15" s="20">
        <v>11</v>
      </c>
      <c r="C15" s="3" t="s">
        <v>134</v>
      </c>
      <c r="D15" s="3" t="s">
        <v>134</v>
      </c>
      <c r="E15" s="3" t="s">
        <v>132</v>
      </c>
      <c r="F15" s="2"/>
      <c r="G15" s="2"/>
      <c r="H15" s="113"/>
      <c r="I15" s="134"/>
      <c r="J15" s="136">
        <f t="shared" si="0"/>
      </c>
      <c r="K15" s="117"/>
      <c r="L15" s="115"/>
      <c r="M15" s="124">
        <f t="shared" si="1"/>
      </c>
      <c r="N15" s="127"/>
      <c r="O15" s="127"/>
      <c r="P15" s="125">
        <f t="shared" si="2"/>
      </c>
      <c r="Q15" s="12"/>
    </row>
    <row r="16" spans="1:17" ht="12">
      <c r="A16" s="12"/>
      <c r="B16" s="21">
        <v>12</v>
      </c>
      <c r="C16" s="4" t="s">
        <v>134</v>
      </c>
      <c r="D16" s="4" t="s">
        <v>134</v>
      </c>
      <c r="E16" s="4" t="s">
        <v>116</v>
      </c>
      <c r="F16" s="2" t="s">
        <v>109</v>
      </c>
      <c r="G16" s="2"/>
      <c r="H16" s="111"/>
      <c r="I16" s="132">
        <v>3.1</v>
      </c>
      <c r="J16" s="136">
        <f t="shared" si="0"/>
        <v>3.875</v>
      </c>
      <c r="K16" s="115"/>
      <c r="L16" s="115"/>
      <c r="M16" s="124"/>
      <c r="N16" s="127"/>
      <c r="O16" s="127"/>
      <c r="P16" s="125"/>
      <c r="Q16" s="12"/>
    </row>
    <row r="17" spans="1:17" ht="12">
      <c r="A17" s="12"/>
      <c r="B17" s="20">
        <v>13</v>
      </c>
      <c r="C17" s="3"/>
      <c r="D17" s="3"/>
      <c r="E17" s="3"/>
      <c r="F17" s="2"/>
      <c r="G17" s="2"/>
      <c r="H17" s="113"/>
      <c r="I17" s="134"/>
      <c r="J17" s="136">
        <f t="shared" si="0"/>
      </c>
      <c r="K17" s="117"/>
      <c r="L17" s="115"/>
      <c r="M17" s="124">
        <f t="shared" si="1"/>
      </c>
      <c r="N17" s="127"/>
      <c r="O17" s="127"/>
      <c r="P17" s="125">
        <f t="shared" si="2"/>
      </c>
      <c r="Q17" s="12"/>
    </row>
    <row r="18" spans="1:17" ht="12">
      <c r="A18" s="12"/>
      <c r="B18" s="20">
        <v>14</v>
      </c>
      <c r="C18" s="3" t="s">
        <v>139</v>
      </c>
      <c r="D18" s="3">
        <v>1</v>
      </c>
      <c r="E18" s="3" t="s">
        <v>136</v>
      </c>
      <c r="F18" s="3" t="s">
        <v>135</v>
      </c>
      <c r="G18" s="3"/>
      <c r="H18" s="113"/>
      <c r="I18" s="134">
        <v>5.5</v>
      </c>
      <c r="J18" s="136">
        <f t="shared" si="0"/>
        <v>6.875</v>
      </c>
      <c r="K18" s="117">
        <v>0.5</v>
      </c>
      <c r="L18" s="115">
        <v>0.2</v>
      </c>
      <c r="M18" s="124">
        <f t="shared" si="1"/>
        <v>0.6875</v>
      </c>
      <c r="N18" s="127">
        <v>24</v>
      </c>
      <c r="O18" s="127">
        <v>200</v>
      </c>
      <c r="P18" s="125">
        <f t="shared" si="2"/>
        <v>3300</v>
      </c>
      <c r="Q18" s="12"/>
    </row>
    <row r="19" spans="1:17" ht="12">
      <c r="A19" s="12"/>
      <c r="B19" s="20">
        <v>15</v>
      </c>
      <c r="C19" s="3" t="s">
        <v>140</v>
      </c>
      <c r="D19" s="3"/>
      <c r="E19" s="3"/>
      <c r="F19" s="3"/>
      <c r="G19" s="3"/>
      <c r="H19" s="113"/>
      <c r="I19" s="134"/>
      <c r="J19" s="136">
        <f t="shared" si="0"/>
      </c>
      <c r="K19" s="117"/>
      <c r="L19" s="115"/>
      <c r="M19" s="124">
        <f t="shared" si="1"/>
      </c>
      <c r="N19" s="127"/>
      <c r="O19" s="127"/>
      <c r="P19" s="125">
        <f t="shared" si="2"/>
      </c>
      <c r="Q19" s="12"/>
    </row>
    <row r="20" spans="1:17" ht="12">
      <c r="A20" s="12"/>
      <c r="B20" s="20">
        <v>16</v>
      </c>
      <c r="C20" s="3"/>
      <c r="D20" s="3"/>
      <c r="E20" s="3"/>
      <c r="F20" s="3"/>
      <c r="G20" s="3"/>
      <c r="H20" s="113"/>
      <c r="I20" s="134"/>
      <c r="J20" s="136">
        <f t="shared" si="0"/>
      </c>
      <c r="K20" s="117"/>
      <c r="L20" s="115"/>
      <c r="M20" s="124">
        <f t="shared" si="1"/>
      </c>
      <c r="N20" s="127"/>
      <c r="O20" s="127"/>
      <c r="P20" s="125">
        <f t="shared" si="2"/>
      </c>
      <c r="Q20" s="12"/>
    </row>
    <row r="21" spans="1:17" ht="12">
      <c r="A21" s="12"/>
      <c r="B21" s="20">
        <v>17</v>
      </c>
      <c r="C21" s="3"/>
      <c r="D21" s="3"/>
      <c r="E21" s="3"/>
      <c r="F21" s="3"/>
      <c r="G21" s="3"/>
      <c r="H21" s="113"/>
      <c r="I21" s="134"/>
      <c r="J21" s="136">
        <f t="shared" si="0"/>
      </c>
      <c r="K21" s="117"/>
      <c r="L21" s="115"/>
      <c r="M21" s="124"/>
      <c r="N21" s="127"/>
      <c r="O21" s="127"/>
      <c r="P21" s="125">
        <f t="shared" si="2"/>
      </c>
      <c r="Q21" s="12"/>
    </row>
    <row r="22" spans="1:17" ht="12">
      <c r="A22" s="12"/>
      <c r="B22" s="20">
        <v>18</v>
      </c>
      <c r="C22" s="3"/>
      <c r="D22" s="3"/>
      <c r="E22" s="3"/>
      <c r="F22" s="3"/>
      <c r="G22" s="3"/>
      <c r="H22" s="113"/>
      <c r="I22" s="134"/>
      <c r="J22" s="136">
        <f t="shared" si="0"/>
      </c>
      <c r="K22" s="117"/>
      <c r="L22" s="115"/>
      <c r="M22" s="124"/>
      <c r="N22" s="127"/>
      <c r="O22" s="127"/>
      <c r="P22" s="125">
        <f t="shared" si="2"/>
      </c>
      <c r="Q22" s="12"/>
    </row>
    <row r="23" spans="1:17" ht="12">
      <c r="A23" s="12"/>
      <c r="B23" s="20">
        <v>19</v>
      </c>
      <c r="C23" s="3"/>
      <c r="D23" s="3"/>
      <c r="E23" s="3"/>
      <c r="F23" s="3"/>
      <c r="G23" s="3"/>
      <c r="H23" s="113"/>
      <c r="I23" s="134"/>
      <c r="J23" s="136">
        <f t="shared" si="0"/>
      </c>
      <c r="K23" s="117"/>
      <c r="L23" s="115"/>
      <c r="M23" s="124"/>
      <c r="N23" s="127"/>
      <c r="O23" s="127"/>
      <c r="P23" s="125">
        <f t="shared" si="2"/>
      </c>
      <c r="Q23" s="12"/>
    </row>
    <row r="24" spans="1:17" ht="12">
      <c r="A24" s="12"/>
      <c r="B24" s="20">
        <v>20</v>
      </c>
      <c r="C24" s="3"/>
      <c r="D24" s="3"/>
      <c r="E24" s="3"/>
      <c r="F24" s="3"/>
      <c r="G24" s="3"/>
      <c r="H24" s="113"/>
      <c r="I24" s="134"/>
      <c r="J24" s="136">
        <f t="shared" si="0"/>
      </c>
      <c r="K24" s="117"/>
      <c r="L24" s="115"/>
      <c r="M24" s="124"/>
      <c r="N24" s="127"/>
      <c r="O24" s="127"/>
      <c r="P24" s="125">
        <f t="shared" si="2"/>
      </c>
      <c r="Q24" s="12"/>
    </row>
    <row r="25" spans="1:17" ht="12">
      <c r="A25" s="12"/>
      <c r="B25" s="20">
        <v>21</v>
      </c>
      <c r="C25" s="3"/>
      <c r="D25" s="3"/>
      <c r="E25" s="3"/>
      <c r="F25" s="3"/>
      <c r="G25" s="3"/>
      <c r="H25" s="113"/>
      <c r="I25" s="134"/>
      <c r="J25" s="136">
        <f t="shared" si="0"/>
      </c>
      <c r="K25" s="117"/>
      <c r="L25" s="115"/>
      <c r="M25" s="124"/>
      <c r="N25" s="127"/>
      <c r="O25" s="127"/>
      <c r="P25" s="125">
        <f t="shared" si="2"/>
      </c>
      <c r="Q25" s="12"/>
    </row>
    <row r="26" spans="1:17" ht="12">
      <c r="A26" s="12"/>
      <c r="B26" s="20">
        <v>22</v>
      </c>
      <c r="C26" s="3"/>
      <c r="D26" s="3"/>
      <c r="E26" s="3"/>
      <c r="F26" s="3"/>
      <c r="G26" s="3"/>
      <c r="H26" s="113"/>
      <c r="I26" s="134"/>
      <c r="J26" s="136">
        <f t="shared" si="0"/>
      </c>
      <c r="K26" s="117"/>
      <c r="L26" s="115"/>
      <c r="M26" s="124"/>
      <c r="N26" s="127"/>
      <c r="O26" s="127"/>
      <c r="P26" s="125">
        <f t="shared" si="2"/>
      </c>
      <c r="Q26" s="12"/>
    </row>
    <row r="27" spans="1:17" ht="12">
      <c r="A27" s="12"/>
      <c r="B27" s="20">
        <v>23</v>
      </c>
      <c r="C27" s="3"/>
      <c r="D27" s="3"/>
      <c r="E27" s="3"/>
      <c r="F27" s="3"/>
      <c r="G27" s="3"/>
      <c r="H27" s="113"/>
      <c r="I27" s="134"/>
      <c r="J27" s="136">
        <f t="shared" si="0"/>
      </c>
      <c r="K27" s="117"/>
      <c r="L27" s="115"/>
      <c r="M27" s="124"/>
      <c r="N27" s="127"/>
      <c r="O27" s="127"/>
      <c r="P27" s="125">
        <f t="shared" si="2"/>
      </c>
      <c r="Q27" s="12"/>
    </row>
    <row r="28" spans="1:17" ht="12">
      <c r="A28" s="12"/>
      <c r="B28" s="20">
        <v>24</v>
      </c>
      <c r="C28" s="3"/>
      <c r="D28" s="3"/>
      <c r="E28" s="3"/>
      <c r="F28" s="3"/>
      <c r="G28" s="3"/>
      <c r="H28" s="113"/>
      <c r="I28" s="134"/>
      <c r="J28" s="136">
        <f t="shared" si="0"/>
      </c>
      <c r="K28" s="117"/>
      <c r="L28" s="115"/>
      <c r="M28" s="124"/>
      <c r="N28" s="127"/>
      <c r="O28" s="127"/>
      <c r="P28" s="125">
        <f t="shared" si="2"/>
      </c>
      <c r="Q28" s="12"/>
    </row>
    <row r="29" spans="1:17" ht="12">
      <c r="A29" s="12"/>
      <c r="B29" s="20">
        <v>25</v>
      </c>
      <c r="C29" s="3"/>
      <c r="D29" s="3"/>
      <c r="E29" s="3"/>
      <c r="F29" s="3"/>
      <c r="G29" s="3"/>
      <c r="H29" s="113"/>
      <c r="I29" s="134"/>
      <c r="J29" s="136">
        <f t="shared" si="0"/>
      </c>
      <c r="K29" s="117"/>
      <c r="L29" s="115"/>
      <c r="M29" s="124"/>
      <c r="N29" s="127"/>
      <c r="O29" s="127"/>
      <c r="P29" s="125">
        <f t="shared" si="2"/>
      </c>
      <c r="Q29" s="12"/>
    </row>
    <row r="30" spans="1:17" ht="12">
      <c r="A30" s="12"/>
      <c r="B30" s="17">
        <v>26</v>
      </c>
      <c r="C30" s="2"/>
      <c r="D30" s="2"/>
      <c r="E30" s="2"/>
      <c r="F30" s="2"/>
      <c r="G30" s="2"/>
      <c r="H30" s="112"/>
      <c r="I30" s="133"/>
      <c r="J30" s="136">
        <f t="shared" si="0"/>
      </c>
      <c r="K30" s="118"/>
      <c r="L30" s="116"/>
      <c r="M30" s="124">
        <f>IF(I30="","",J30*K30*(1-L30*L30*L30-0.02))</f>
      </c>
      <c r="N30" s="128"/>
      <c r="O30" s="128"/>
      <c r="P30" s="125">
        <f t="shared" si="2"/>
      </c>
      <c r="Q30" s="12"/>
    </row>
    <row r="31" spans="1:17" ht="12">
      <c r="A31" s="12"/>
      <c r="B31" s="20">
        <v>27</v>
      </c>
      <c r="C31" s="3"/>
      <c r="D31" s="3"/>
      <c r="E31" s="3"/>
      <c r="F31" s="3"/>
      <c r="G31" s="3"/>
      <c r="H31" s="113"/>
      <c r="I31" s="134"/>
      <c r="J31" s="136">
        <f t="shared" si="0"/>
      </c>
      <c r="K31" s="117"/>
      <c r="L31" s="115"/>
      <c r="M31" s="124">
        <f>IF(I31="","",J31*K31*(1-L31*L31*L31-0.02))</f>
      </c>
      <c r="N31" s="127"/>
      <c r="O31" s="127"/>
      <c r="P31" s="125">
        <f t="shared" si="2"/>
      </c>
      <c r="Q31" s="12"/>
    </row>
    <row r="32" spans="1:17" ht="12.75" thickBot="1">
      <c r="A32" s="12"/>
      <c r="B32" s="22">
        <v>28</v>
      </c>
      <c r="C32" s="5"/>
      <c r="D32" s="5"/>
      <c r="E32" s="5"/>
      <c r="F32" s="5"/>
      <c r="G32" s="5"/>
      <c r="H32" s="114"/>
      <c r="I32" s="135"/>
      <c r="J32" s="136">
        <f t="shared" si="0"/>
      </c>
      <c r="K32" s="119"/>
      <c r="L32" s="116"/>
      <c r="M32" s="124">
        <f>IF(I32="","",J32*K32*(1-L32*L32*L32-0.02))</f>
      </c>
      <c r="N32" s="128"/>
      <c r="O32" s="128"/>
      <c r="P32" s="125">
        <f t="shared" si="2"/>
      </c>
      <c r="Q32" s="12"/>
    </row>
    <row r="33" spans="1:17" ht="14.25" thickBot="1">
      <c r="A33" s="12"/>
      <c r="B33" s="222" t="s">
        <v>18</v>
      </c>
      <c r="C33" s="223"/>
      <c r="D33" s="223"/>
      <c r="E33" s="224"/>
      <c r="F33" s="120"/>
      <c r="G33" s="121"/>
      <c r="H33" s="121"/>
      <c r="I33" s="122"/>
      <c r="J33" s="26">
        <f>IF(SUM(J5:J32)=0,"",SUM(J5:J32))</f>
        <v>245.875</v>
      </c>
      <c r="K33" s="120"/>
      <c r="L33" s="120"/>
      <c r="M33" s="28">
        <f>IF(SUM(M5:M32)&gt;0,SUM(M5:M32),"")</f>
        <v>23.7375</v>
      </c>
      <c r="N33" s="123"/>
      <c r="O33" s="123"/>
      <c r="P33" s="126">
        <f>IF(I5="","",SUM(P5:P32))</f>
        <v>44987.5</v>
      </c>
      <c r="Q33" s="12"/>
    </row>
    <row r="34" spans="1:17" ht="12">
      <c r="A34" s="12"/>
      <c r="B34" s="259" t="s">
        <v>26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12"/>
    </row>
    <row r="35" spans="1:17" ht="12">
      <c r="A35" s="12"/>
      <c r="B35" s="261" t="s">
        <v>96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12"/>
    </row>
    <row r="36" spans="1:17" ht="12">
      <c r="A36" s="12"/>
      <c r="B36" s="261" t="s">
        <v>101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3"/>
      <c r="Q36" s="12"/>
    </row>
    <row r="37" spans="1:17" ht="12.75" thickBot="1">
      <c r="A37" s="12"/>
      <c r="B37" s="245" t="s">
        <v>102</v>
      </c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12"/>
    </row>
    <row r="38" spans="1:17" ht="12.75" thickBot="1">
      <c r="A38" s="12"/>
      <c r="B38" s="30" t="s">
        <v>19</v>
      </c>
      <c r="C38" s="31"/>
      <c r="D38" s="31"/>
      <c r="E38" s="31"/>
      <c r="F38" s="32"/>
      <c r="G38" s="235" t="s">
        <v>67</v>
      </c>
      <c r="H38" s="236"/>
      <c r="I38" s="234">
        <f>IF(M33&gt;0,COUNT(M5:M32),"")</f>
        <v>9</v>
      </c>
      <c r="J38" s="234"/>
      <c r="K38" s="227" t="s">
        <v>68</v>
      </c>
      <c r="L38" s="228"/>
      <c r="M38" s="229"/>
      <c r="N38" s="274">
        <f>P33</f>
        <v>44987.5</v>
      </c>
      <c r="O38" s="275"/>
      <c r="P38" s="276"/>
      <c r="Q38" s="12"/>
    </row>
    <row r="39" spans="1:17" ht="13.5">
      <c r="A39" s="12"/>
      <c r="B39" s="13"/>
      <c r="C39" s="13"/>
      <c r="D39" s="13"/>
      <c r="E39" s="13"/>
      <c r="F39" s="13"/>
      <c r="G39" s="13"/>
      <c r="H39" s="13"/>
      <c r="I39" s="33"/>
      <c r="J39" s="33"/>
      <c r="K39" s="13"/>
      <c r="L39" s="13"/>
      <c r="M39" s="34"/>
      <c r="N39" s="34"/>
      <c r="O39" s="34"/>
      <c r="P39" s="34"/>
      <c r="Q39" s="12"/>
    </row>
    <row r="40" spans="2:16" ht="13.5"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6"/>
    </row>
    <row r="41" spans="2:16" ht="13.5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36"/>
      <c r="N41" s="36"/>
      <c r="O41" s="36"/>
      <c r="P41" s="36"/>
    </row>
    <row r="42" spans="2:16" ht="13.5"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37"/>
      <c r="N42" s="37"/>
      <c r="O42" s="37"/>
      <c r="P42" s="37"/>
    </row>
    <row r="43" spans="2:16" ht="13.5">
      <c r="B43" s="110"/>
      <c r="C43" s="38"/>
      <c r="D43" s="38"/>
      <c r="E43" s="38"/>
      <c r="F43" s="38"/>
      <c r="G43" s="38"/>
      <c r="H43" s="38"/>
      <c r="I43" s="39"/>
      <c r="J43" s="39"/>
      <c r="K43" s="38"/>
      <c r="L43" s="38"/>
      <c r="M43" s="40"/>
      <c r="N43" s="40"/>
      <c r="O43" s="40"/>
      <c r="P43" s="40"/>
    </row>
    <row r="44" spans="2:16" ht="13.5">
      <c r="B44" s="110"/>
      <c r="C44" s="38"/>
      <c r="D44" s="38"/>
      <c r="E44" s="38"/>
      <c r="F44" s="38"/>
      <c r="G44" s="38"/>
      <c r="H44" s="38"/>
      <c r="I44" s="39"/>
      <c r="J44" s="39"/>
      <c r="K44" s="38"/>
      <c r="L44" s="38"/>
      <c r="M44" s="40"/>
      <c r="N44" s="40"/>
      <c r="O44" s="40"/>
      <c r="P44" s="40"/>
    </row>
    <row r="45" spans="2:16" ht="13.5">
      <c r="B45" s="110"/>
      <c r="C45" s="38"/>
      <c r="D45" s="38"/>
      <c r="E45" s="38"/>
      <c r="F45" s="38"/>
      <c r="G45" s="38"/>
      <c r="H45" s="38"/>
      <c r="I45" s="39"/>
      <c r="J45" s="39"/>
      <c r="K45" s="38"/>
      <c r="L45" s="38"/>
      <c r="M45" s="40"/>
      <c r="N45" s="40"/>
      <c r="O45" s="40"/>
      <c r="P45" s="40"/>
    </row>
    <row r="46" spans="2:16" ht="13.5">
      <c r="B46" s="110"/>
      <c r="C46" s="38"/>
      <c r="D46" s="38"/>
      <c r="E46" s="38"/>
      <c r="F46" s="38"/>
      <c r="G46" s="38"/>
      <c r="H46" s="38"/>
      <c r="I46" s="39"/>
      <c r="J46" s="39"/>
      <c r="K46" s="38"/>
      <c r="L46" s="38"/>
      <c r="M46" s="40"/>
      <c r="N46" s="40"/>
      <c r="O46" s="40"/>
      <c r="P46" s="40"/>
    </row>
    <row r="47" spans="2:16" ht="13.5">
      <c r="B47" s="110"/>
      <c r="C47" s="38"/>
      <c r="D47" s="38"/>
      <c r="E47" s="38"/>
      <c r="F47" s="38"/>
      <c r="G47" s="38"/>
      <c r="H47" s="38"/>
      <c r="I47" s="39"/>
      <c r="J47" s="39"/>
      <c r="K47" s="38"/>
      <c r="L47" s="38"/>
      <c r="M47" s="40"/>
      <c r="N47" s="40"/>
      <c r="O47" s="40"/>
      <c r="P47" s="40"/>
    </row>
    <row r="48" spans="2:16" ht="13.5">
      <c r="B48" s="110"/>
      <c r="C48" s="38"/>
      <c r="D48" s="38"/>
      <c r="E48" s="38"/>
      <c r="F48" s="38"/>
      <c r="G48" s="38"/>
      <c r="H48" s="38"/>
      <c r="I48" s="39"/>
      <c r="J48" s="39"/>
      <c r="K48" s="38"/>
      <c r="L48" s="38"/>
      <c r="M48" s="40"/>
      <c r="N48" s="40"/>
      <c r="O48" s="40"/>
      <c r="P48" s="40"/>
    </row>
    <row r="49" spans="2:16" ht="13.5">
      <c r="B49" s="110"/>
      <c r="C49" s="38"/>
      <c r="D49" s="38"/>
      <c r="E49" s="38"/>
      <c r="F49" s="38"/>
      <c r="G49" s="38"/>
      <c r="H49" s="38"/>
      <c r="I49" s="39"/>
      <c r="J49" s="39"/>
      <c r="K49" s="38"/>
      <c r="L49" s="38"/>
      <c r="M49" s="40"/>
      <c r="N49" s="40"/>
      <c r="O49" s="40"/>
      <c r="P49" s="40"/>
    </row>
    <row r="50" spans="2:16" ht="13.5">
      <c r="B50" s="110"/>
      <c r="C50" s="38"/>
      <c r="D50" s="38"/>
      <c r="E50" s="38"/>
      <c r="F50" s="38"/>
      <c r="G50" s="38"/>
      <c r="H50" s="38"/>
      <c r="I50" s="39"/>
      <c r="J50" s="39"/>
      <c r="K50" s="38"/>
      <c r="L50" s="38"/>
      <c r="M50" s="40"/>
      <c r="N50" s="40"/>
      <c r="O50" s="40"/>
      <c r="P50" s="40"/>
    </row>
    <row r="51" spans="2:16" ht="13.5">
      <c r="B51" s="110"/>
      <c r="C51" s="38"/>
      <c r="D51" s="38"/>
      <c r="E51" s="38"/>
      <c r="F51" s="38"/>
      <c r="G51" s="38"/>
      <c r="H51" s="38"/>
      <c r="I51" s="39"/>
      <c r="J51" s="39"/>
      <c r="K51" s="38"/>
      <c r="L51" s="38"/>
      <c r="M51" s="40"/>
      <c r="N51" s="40"/>
      <c r="O51" s="40"/>
      <c r="P51" s="40"/>
    </row>
    <row r="52" spans="2:16" ht="13.5">
      <c r="B52" s="110"/>
      <c r="C52" s="38"/>
      <c r="D52" s="38"/>
      <c r="E52" s="38"/>
      <c r="F52" s="38"/>
      <c r="G52" s="38"/>
      <c r="H52" s="38"/>
      <c r="I52" s="39"/>
      <c r="J52" s="39"/>
      <c r="K52" s="38"/>
      <c r="L52" s="38"/>
      <c r="M52" s="40"/>
      <c r="N52" s="40"/>
      <c r="O52" s="40"/>
      <c r="P52" s="40"/>
    </row>
    <row r="53" spans="2:16" ht="13.5">
      <c r="B53" s="110"/>
      <c r="C53" s="38"/>
      <c r="D53" s="38"/>
      <c r="E53" s="38"/>
      <c r="F53" s="38"/>
      <c r="G53" s="38"/>
      <c r="H53" s="38"/>
      <c r="I53" s="39"/>
      <c r="J53" s="39"/>
      <c r="K53" s="38"/>
      <c r="L53" s="38"/>
      <c r="M53" s="40"/>
      <c r="N53" s="40"/>
      <c r="O53" s="40"/>
      <c r="P53" s="40"/>
    </row>
    <row r="54" spans="2:16" ht="13.5">
      <c r="B54" s="110"/>
      <c r="C54" s="38"/>
      <c r="D54" s="38"/>
      <c r="E54" s="38"/>
      <c r="F54" s="38"/>
      <c r="G54" s="38"/>
      <c r="H54" s="38"/>
      <c r="I54" s="39"/>
      <c r="J54" s="39"/>
      <c r="K54" s="38"/>
      <c r="L54" s="38"/>
      <c r="M54" s="40"/>
      <c r="N54" s="40"/>
      <c r="O54" s="40"/>
      <c r="P54" s="40"/>
    </row>
    <row r="55" spans="2:16" ht="13.5">
      <c r="B55" s="110"/>
      <c r="C55" s="38"/>
      <c r="D55" s="38"/>
      <c r="E55" s="38"/>
      <c r="F55" s="38"/>
      <c r="G55" s="38"/>
      <c r="H55" s="38"/>
      <c r="I55" s="39"/>
      <c r="J55" s="39"/>
      <c r="K55" s="38"/>
      <c r="L55" s="38"/>
      <c r="M55" s="40"/>
      <c r="N55" s="40"/>
      <c r="O55" s="40"/>
      <c r="P55" s="40"/>
    </row>
    <row r="56" spans="2:16" ht="13.5">
      <c r="B56" s="110"/>
      <c r="C56" s="38"/>
      <c r="D56" s="38"/>
      <c r="E56" s="38"/>
      <c r="F56" s="38"/>
      <c r="G56" s="38"/>
      <c r="H56" s="38"/>
      <c r="I56" s="39"/>
      <c r="J56" s="39"/>
      <c r="K56" s="38"/>
      <c r="L56" s="38"/>
      <c r="M56" s="40"/>
      <c r="N56" s="40"/>
      <c r="O56" s="40"/>
      <c r="P56" s="40"/>
    </row>
    <row r="57" spans="2:16" ht="13.5">
      <c r="B57" s="110"/>
      <c r="C57" s="38"/>
      <c r="D57" s="38"/>
      <c r="E57" s="38"/>
      <c r="F57" s="38"/>
      <c r="G57" s="38"/>
      <c r="H57" s="38"/>
      <c r="I57" s="39"/>
      <c r="J57" s="39"/>
      <c r="K57" s="38"/>
      <c r="L57" s="38"/>
      <c r="M57" s="40"/>
      <c r="N57" s="40"/>
      <c r="O57" s="40"/>
      <c r="P57" s="40"/>
    </row>
    <row r="58" spans="2:16" ht="13.5">
      <c r="B58" s="110"/>
      <c r="C58" s="38"/>
      <c r="D58" s="38"/>
      <c r="E58" s="38"/>
      <c r="F58" s="38"/>
      <c r="G58" s="38"/>
      <c r="H58" s="38"/>
      <c r="I58" s="39"/>
      <c r="J58" s="39"/>
      <c r="K58" s="38"/>
      <c r="L58" s="38"/>
      <c r="M58" s="40"/>
      <c r="N58" s="40"/>
      <c r="O58" s="40"/>
      <c r="P58" s="40"/>
    </row>
    <row r="59" spans="2:16" ht="13.5">
      <c r="B59" s="110"/>
      <c r="C59" s="38"/>
      <c r="D59" s="38"/>
      <c r="E59" s="38"/>
      <c r="F59" s="38"/>
      <c r="G59" s="38"/>
      <c r="H59" s="38"/>
      <c r="I59" s="39"/>
      <c r="J59" s="39"/>
      <c r="K59" s="38"/>
      <c r="L59" s="38"/>
      <c r="M59" s="40"/>
      <c r="N59" s="40"/>
      <c r="O59" s="40"/>
      <c r="P59" s="40"/>
    </row>
    <row r="60" spans="2:16" ht="13.5">
      <c r="B60" s="41"/>
      <c r="C60" s="41"/>
      <c r="D60" s="41"/>
      <c r="E60" s="41"/>
      <c r="F60" s="41"/>
      <c r="G60" s="41"/>
      <c r="H60" s="41"/>
      <c r="I60" s="42"/>
      <c r="J60" s="42"/>
      <c r="K60" s="41"/>
      <c r="L60" s="41"/>
      <c r="M60" s="41"/>
      <c r="N60" s="41"/>
      <c r="O60" s="41"/>
      <c r="P60" s="41"/>
    </row>
  </sheetData>
  <sheetProtection/>
  <mergeCells count="23">
    <mergeCell ref="B2:P2"/>
    <mergeCell ref="B3:B4"/>
    <mergeCell ref="C3:C4"/>
    <mergeCell ref="D3:D4"/>
    <mergeCell ref="E3:E4"/>
    <mergeCell ref="B40:P40"/>
    <mergeCell ref="L3:L4"/>
    <mergeCell ref="M3:M4"/>
    <mergeCell ref="O3:O4"/>
    <mergeCell ref="N3:N4"/>
    <mergeCell ref="B34:P34"/>
    <mergeCell ref="B35:P35"/>
    <mergeCell ref="B37:P37"/>
    <mergeCell ref="G38:H38"/>
    <mergeCell ref="I38:J38"/>
    <mergeCell ref="F3:F4"/>
    <mergeCell ref="K38:M38"/>
    <mergeCell ref="B36:P36"/>
    <mergeCell ref="G3:G4"/>
    <mergeCell ref="H3:H4"/>
    <mergeCell ref="P3:P4"/>
    <mergeCell ref="N38:P38"/>
    <mergeCell ref="B33:E33"/>
  </mergeCells>
  <dataValidations count="7">
    <dataValidation type="decimal" allowBlank="1" showInputMessage="1" showErrorMessage="1" imeMode="off" sqref="D5:D32 H5:H32 L28:L32">
      <formula1>0.3</formula1>
      <formula2>1</formula2>
    </dataValidation>
    <dataValidation allowBlank="1" showInputMessage="1" showErrorMessage="1" imeMode="on" sqref="P5:P32 C5:C32 E5:G32"/>
    <dataValidation type="decimal" allowBlank="1" showInputMessage="1" showErrorMessage="1" imeMode="off" sqref="K5:K32">
      <formula1>0.5</formula1>
      <formula2>1</formula2>
    </dataValidation>
    <dataValidation type="whole" allowBlank="1" showInputMessage="1" showErrorMessage="1" sqref="O5:O32">
      <formula1>0</formula1>
      <formula2>365</formula2>
    </dataValidation>
    <dataValidation type="whole" allowBlank="1" showInputMessage="1" showErrorMessage="1" sqref="N5:N32">
      <formula1>0</formula1>
      <formula2>24</formula2>
    </dataValidation>
    <dataValidation type="decimal" allowBlank="1" showInputMessage="1" showErrorMessage="1" imeMode="off" sqref="I5:I32">
      <formula1>0.3</formula1>
      <formula2>99.9</formula2>
    </dataValidation>
    <dataValidation type="decimal" allowBlank="1" showInputMessage="1" showErrorMessage="1" imeMode="off" sqref="L5:L27">
      <formula1>0.2</formula1>
      <formula2>1</formula2>
    </dataValidation>
  </dataValidations>
  <printOptions/>
  <pageMargins left="0.7" right="0.7" top="0.75" bottom="0.75" header="0.3" footer="0.3"/>
  <pageSetup horizontalDpi="600" verticalDpi="600" orientation="landscape" paperSize="9" r:id="rId1"/>
  <ignoredErrors>
    <ignoredError sqref="P5 P6:P13 P17:P32 P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　隆夫</dc:creator>
  <cp:keywords/>
  <dc:description/>
  <cp:lastModifiedBy>Takao</cp:lastModifiedBy>
  <cp:lastPrinted>2017-06-25T07:40:21Z</cp:lastPrinted>
  <dcterms:created xsi:type="dcterms:W3CDTF">2008-09-13T01:39:31Z</dcterms:created>
  <dcterms:modified xsi:type="dcterms:W3CDTF">2017-06-25T13:55:29Z</dcterms:modified>
  <cp:category/>
  <cp:version/>
  <cp:contentType/>
  <cp:contentStatus/>
</cp:coreProperties>
</file>